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tabRatio="798" activeTab="0"/>
  </bookViews>
  <sheets>
    <sheet name="декабрь_2014" sheetId="1" r:id="rId1"/>
    <sheet name="Диаграмма_сотрудники" sheetId="2" r:id="rId2"/>
    <sheet name="Диаграмма_ученики" sheetId="3" r:id="rId3"/>
    <sheet name="Диаграмма_родители" sheetId="4" r:id="rId4"/>
  </sheets>
  <definedNames>
    <definedName name="Excel_BuiltIn__FilterDatabase" localSheetId="0">'декабрь_2014'!$A$5:$AO$5</definedName>
  </definedNames>
  <calcPr fullCalcOnLoad="1"/>
</workbook>
</file>

<file path=xl/sharedStrings.xml><?xml version="1.0" encoding="utf-8"?>
<sst xmlns="http://schemas.openxmlformats.org/spreadsheetml/2006/main" count="64" uniqueCount="64">
  <si>
    <t>МБОУ "Елизаветинская СОШ"</t>
  </si>
  <si>
    <t>МБОУ "Войсковицкая СОШ № 2"</t>
  </si>
  <si>
    <t>МБОУ "Белогорская НШ-ДС"</t>
  </si>
  <si>
    <t>МБОУ "Большеколпанская СОШ"</t>
  </si>
  <si>
    <t>МБОУ "Веревская СОШ"</t>
  </si>
  <si>
    <t>МБОУ "Войсковицкая СОШ № 1"</t>
  </si>
  <si>
    <t>МБОУ "Вырицкая СОШ № 1"</t>
  </si>
  <si>
    <t>МБОУ "Высокоключевая СОШ"</t>
  </si>
  <si>
    <t>МБОУ "Гатчинская гимназия им.Ушинского"</t>
  </si>
  <si>
    <t>МБОУ "Дивенская ООШ"</t>
  </si>
  <si>
    <t>МБОУ "Дружногорская СОШ"</t>
  </si>
  <si>
    <t>МБОУ "Елизаветинская ООШ"</t>
  </si>
  <si>
    <t>МБОУ "Кобринская ООШ"</t>
  </si>
  <si>
    <t>МБОУ "Коммунарская СОШ № 1"</t>
  </si>
  <si>
    <t>МБОУ "Коммунарская СОШ № 2"</t>
  </si>
  <si>
    <t>МБОУ "Коммунарская СОШ № 3"</t>
  </si>
  <si>
    <t>МБОУ "Лукашевская СОШ"</t>
  </si>
  <si>
    <t>Минская начальная школа</t>
  </si>
  <si>
    <t>МБОУ "Никольская СОШ"</t>
  </si>
  <si>
    <t>НОУ "Первая академическая гимназия г. Гатчины"</t>
  </si>
  <si>
    <t>МБОУ "Пламенская СОШ"</t>
  </si>
  <si>
    <t>МБОУ "Пригородная СОШ"</t>
  </si>
  <si>
    <t>МБОУ "Пригородная В(С)ОШ"</t>
  </si>
  <si>
    <t>МБОУ "Пудостьская СОШ"</t>
  </si>
  <si>
    <t>МБОУ "Рождественская СОШ"</t>
  </si>
  <si>
    <t>МБОУ "Семринская НОШ"</t>
  </si>
  <si>
    <t>МБОУ "Сиверская СОШ № 3"</t>
  </si>
  <si>
    <t>МБОУ "Сиверская гимназия"</t>
  </si>
  <si>
    <t>ГОУ ЛО "Сиверская специальная школа-интернат"</t>
  </si>
  <si>
    <t>МБОУ "Сиверская ООШ "</t>
  </si>
  <si>
    <t>МБОУ "Гатчинская НОШ № 5"</t>
  </si>
  <si>
    <t>МБОУ "Гатчинская СОШ № 1"</t>
  </si>
  <si>
    <t>МОУ "Гатчинская СОШ № 9 с УИОП"</t>
  </si>
  <si>
    <t>МБОУ "Гатчинская СОШ № 2"</t>
  </si>
  <si>
    <t>МОУ "Гатчинская СОШ № 4 с углубленным изучением о"</t>
  </si>
  <si>
    <t>МБОУ "Гатчинская СОШ № 7"</t>
  </si>
  <si>
    <t>МБОУ "Гатчинская СОШ № 8 "Центр образования"</t>
  </si>
  <si>
    <t>МБОУ "Сусанинская СОШ"</t>
  </si>
  <si>
    <t>МБОУ "Таицкая СОШ"</t>
  </si>
  <si>
    <t>МБОУ "Терволовская ООШ"</t>
  </si>
  <si>
    <t>МБОУ "Кобраловская ООШ"</t>
  </si>
  <si>
    <t>Вход: пользователи</t>
  </si>
  <si>
    <t>Вход: сотрудники</t>
  </si>
  <si>
    <t>Вход: ученики</t>
  </si>
  <si>
    <t>Вход: родители</t>
  </si>
  <si>
    <t>Группы: новые</t>
  </si>
  <si>
    <t>События: новые</t>
  </si>
  <si>
    <t>Школа: оценки</t>
  </si>
  <si>
    <t>Школа: ДЗ создано</t>
  </si>
  <si>
    <t>Школа: ДЗ выдано</t>
  </si>
  <si>
    <t>Школа: ДЗ закрыто</t>
  </si>
  <si>
    <t>Пользователи: активированные</t>
  </si>
  <si>
    <t>Пользователи: новые</t>
  </si>
  <si>
    <t>Группы: участники</t>
  </si>
  <si>
    <t>События: участники</t>
  </si>
  <si>
    <t>Контент: заметки в блоги</t>
  </si>
  <si>
    <t>Контент: комментарии к блогам</t>
  </si>
  <si>
    <t>Контент: сообщения</t>
  </si>
  <si>
    <t>МБОУ "Коммунарская СОШ № 1"
МБОУ "Гатчинская СОШ № 1"
МБОУ "Гатчинская СОШ № 2"
МБОУ "Гатчинская СОШ № 8 "Центр образования"                                                 МБОУ "Гатчинская НОШ № 5"                      МБОУ "Коммунарская СОШ № 2"              МБОУ "Коммунарская СОШ № 3"</t>
  </si>
  <si>
    <t xml:space="preserve">МБОУ "Гатчинская СОШ № 8 "Центр образования"
МБОУ "Сиверская СОШ № 3"
МБОУ "Гатчинская СОШ № 5"                            МБОУ "Пудостьская СОШ"                    МБОУ "Гатчинская СОШ № 2"  </t>
  </si>
  <si>
    <r>
      <t>МБОУ "Гатчинская СОШ № 2"
МБОУ "Коммунарская СОШ № 1"</t>
    </r>
    <r>
      <rPr>
        <sz val="10"/>
        <rFont val="Arial Cyr"/>
        <family val="2"/>
      </rPr>
      <t xml:space="preserve">
</t>
    </r>
    <r>
      <rPr>
        <b/>
        <sz val="10"/>
        <rFont val="Arial Cyr"/>
        <family val="0"/>
      </rPr>
      <t xml:space="preserve">МБОУ "Елизаветинская СОШ"                                                                                                                                  МБОУ "Коммунарская СОШ № 2"                                                        МБОУ "Сиверская СОШ № 3"                             МБОУ "Никольская СОШ"                                 МБОУ "Гатчинская СОШ № 1"                           МБОУ "Гатчинская НОШ № 8"                                                                 МБОУ "Дивенская ООШ"                                     МБОУ "Кобраловская ООШ"                           МБОУ "Веревская СОШ"                                  МБОУ "Войсковицкая СОШ № 1"                    МБОУ "Кобринская ООШ"                                МБОУ "Коммунарская СОШ № 3"                  МБОУ "Пудостьская СОШ"                             МБОУ "Гатчинская НОШ № 5"                       МБОУ "Пригородная СОШ"                            МБОУ "Рождественская СОШ"                    МБОУ "Таицкая СОШ"             </t>
    </r>
  </si>
  <si>
    <t>Анализ входов в Дневник в декабре 2014 года показал 19 ОУ, в которых активно работаю сотрудники</t>
  </si>
  <si>
    <t xml:space="preserve">Анализ входов в Дневник в    декабре 2014 года  показал   7  ОУ, в которых активно выходят в Дневник ученики: </t>
  </si>
  <si>
    <r>
      <t>Анализ входов в Дневник в  декабре 2014 года показал  ОУ, в которых активно выходят в Дневник родители:</t>
    </r>
    <r>
      <rPr>
        <b/>
        <sz val="1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</si>
</sst>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Unicode MS"/>
      <family val="2"/>
    </font>
    <font>
      <sz val="10"/>
      <color indexed="8"/>
      <name val="Arial Cyr"/>
      <family val="2"/>
    </font>
    <font>
      <b/>
      <u val="single"/>
      <sz val="10"/>
      <name val="Arial Unicode MS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name val="Arial Cyr"/>
      <family val="2"/>
    </font>
    <font>
      <b/>
      <sz val="1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8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 wrapText="1"/>
    </xf>
    <xf numFmtId="0" fontId="0" fillId="24" borderId="11" xfId="0" applyFill="1" applyBorder="1" applyAlignment="1">
      <alignment/>
    </xf>
    <xf numFmtId="0" fontId="18" fillId="24" borderId="12" xfId="0" applyFont="1" applyFill="1" applyBorder="1" applyAlignment="1">
      <alignment wrapText="1"/>
    </xf>
    <xf numFmtId="164" fontId="18" fillId="24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19" fillId="24" borderId="12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24" borderId="12" xfId="0" applyFill="1" applyBorder="1" applyAlignment="1">
      <alignment wrapText="1"/>
    </xf>
    <xf numFmtId="164" fontId="18" fillId="25" borderId="12" xfId="0" applyNumberFormat="1" applyFont="1" applyFill="1" applyBorder="1" applyAlignment="1">
      <alignment wrapText="1"/>
    </xf>
    <xf numFmtId="164" fontId="18" fillId="26" borderId="12" xfId="0" applyNumberFormat="1" applyFont="1" applyFill="1" applyBorder="1" applyAlignment="1">
      <alignment wrapText="1"/>
    </xf>
    <xf numFmtId="0" fontId="18" fillId="22" borderId="12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Активность в Дневнике сотрудников школ Гатчинского района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55"/>
          <c:w val="0.95675"/>
          <c:h val="0.86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декабрь_2014!$B$2:$AP$2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декабрь_2014!$B$5:$AP$5</c:f>
              <c:numCache>
                <c:ptCount val="38"/>
                <c:pt idx="0">
                  <c:v>12.523809523809524</c:v>
                </c:pt>
                <c:pt idx="1">
                  <c:v>9.258064516129032</c:v>
                </c:pt>
                <c:pt idx="2">
                  <c:v>5.625</c:v>
                </c:pt>
                <c:pt idx="3">
                  <c:v>8.206896551724139</c:v>
                </c:pt>
                <c:pt idx="4">
                  <c:v>10.162790697674419</c:v>
                </c:pt>
                <c:pt idx="5">
                  <c:v>11.488888888888889</c:v>
                </c:pt>
                <c:pt idx="6">
                  <c:v>5.185714285714286</c:v>
                </c:pt>
                <c:pt idx="7">
                  <c:v>6.65</c:v>
                </c:pt>
                <c:pt idx="8">
                  <c:v>11</c:v>
                </c:pt>
                <c:pt idx="9">
                  <c:v>5.2</c:v>
                </c:pt>
                <c:pt idx="10">
                  <c:v>8.055555555555555</c:v>
                </c:pt>
                <c:pt idx="11">
                  <c:v>10.2</c:v>
                </c:pt>
                <c:pt idx="12">
                  <c:v>16.333333333333332</c:v>
                </c:pt>
                <c:pt idx="13">
                  <c:v>14.057142857142857</c:v>
                </c:pt>
                <c:pt idx="14">
                  <c:v>10.1875</c:v>
                </c:pt>
                <c:pt idx="15">
                  <c:v>8.708333333333334</c:v>
                </c:pt>
                <c:pt idx="16">
                  <c:v>13.142857142857142</c:v>
                </c:pt>
                <c:pt idx="17">
                  <c:v>0.42857142857142855</c:v>
                </c:pt>
                <c:pt idx="18">
                  <c:v>9.290322580645162</c:v>
                </c:pt>
                <c:pt idx="19">
                  <c:v>10.787234042553191</c:v>
                </c:pt>
                <c:pt idx="20">
                  <c:v>10.22</c:v>
                </c:pt>
                <c:pt idx="21">
                  <c:v>12.25</c:v>
                </c:pt>
                <c:pt idx="22">
                  <c:v>8.11111111111111</c:v>
                </c:pt>
                <c:pt idx="23">
                  <c:v>12.743589743589743</c:v>
                </c:pt>
                <c:pt idx="24">
                  <c:v>7.686567164179104</c:v>
                </c:pt>
                <c:pt idx="25">
                  <c:v>1.2222222222222223</c:v>
                </c:pt>
                <c:pt idx="26">
                  <c:v>7.555555555555555</c:v>
                </c:pt>
                <c:pt idx="27">
                  <c:v>11.0625</c:v>
                </c:pt>
                <c:pt idx="28">
                  <c:v>17.857142857142858</c:v>
                </c:pt>
                <c:pt idx="29">
                  <c:v>3.8289473684210527</c:v>
                </c:pt>
                <c:pt idx="30">
                  <c:v>14.901408450704226</c:v>
                </c:pt>
                <c:pt idx="31">
                  <c:v>5.361702127659575</c:v>
                </c:pt>
                <c:pt idx="32">
                  <c:v>5.804878048780488</c:v>
                </c:pt>
                <c:pt idx="33">
                  <c:v>10.08</c:v>
                </c:pt>
                <c:pt idx="34">
                  <c:v>5.08</c:v>
                </c:pt>
                <c:pt idx="35">
                  <c:v>10.30232558139535</c:v>
                </c:pt>
                <c:pt idx="36">
                  <c:v>10.047619047619047</c:v>
                </c:pt>
                <c:pt idx="37">
                  <c:v>11.714285714285714</c:v>
                </c:pt>
              </c:numCache>
            </c:numRef>
          </c:val>
          <c:shape val="box"/>
        </c:ser>
        <c:shape val="box"/>
        <c:axId val="55131145"/>
        <c:axId val="26418258"/>
      </c:bar3DChart>
      <c:catAx>
        <c:axId val="55131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Активность в Дневнике учеников школ Гатчинского района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55"/>
          <c:w val="0.95675"/>
          <c:h val="0.86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декабрь_2014!$B$2:$AP$2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декабрь_2014!$B$7:$AP$7</c:f>
              <c:numCache>
                <c:ptCount val="38"/>
                <c:pt idx="0">
                  <c:v>0.7322834645669292</c:v>
                </c:pt>
                <c:pt idx="1">
                  <c:v>2.3733905579399144</c:v>
                </c:pt>
                <c:pt idx="2">
                  <c:v>1.2040816326530612</c:v>
                </c:pt>
                <c:pt idx="3">
                  <c:v>0.5</c:v>
                </c:pt>
                <c:pt idx="4">
                  <c:v>4.957219251336898</c:v>
                </c:pt>
                <c:pt idx="5">
                  <c:v>2.4760765550239237</c:v>
                </c:pt>
                <c:pt idx="6">
                  <c:v>0.26582278481012656</c:v>
                </c:pt>
                <c:pt idx="7">
                  <c:v>1.60625</c:v>
                </c:pt>
                <c:pt idx="8">
                  <c:v>0</c:v>
                </c:pt>
                <c:pt idx="9">
                  <c:v>0.22262773722627738</c:v>
                </c:pt>
                <c:pt idx="10">
                  <c:v>0.9612903225806452</c:v>
                </c:pt>
                <c:pt idx="11">
                  <c:v>1.9914529914529915</c:v>
                </c:pt>
                <c:pt idx="12">
                  <c:v>18.451127819548873</c:v>
                </c:pt>
                <c:pt idx="13">
                  <c:v>3.604368932038835</c:v>
                </c:pt>
                <c:pt idx="14">
                  <c:v>4.295031055900621</c:v>
                </c:pt>
                <c:pt idx="15">
                  <c:v>0.20261437908496732</c:v>
                </c:pt>
                <c:pt idx="16">
                  <c:v>1.9795918367346939</c:v>
                </c:pt>
                <c:pt idx="17">
                  <c:v>0</c:v>
                </c:pt>
                <c:pt idx="18">
                  <c:v>0.347682119205298</c:v>
                </c:pt>
                <c:pt idx="19">
                  <c:v>1.9432048681541583</c:v>
                </c:pt>
                <c:pt idx="20">
                  <c:v>2.0506024096385542</c:v>
                </c:pt>
                <c:pt idx="21">
                  <c:v>1.220472440944882</c:v>
                </c:pt>
                <c:pt idx="22">
                  <c:v>0.18181818181818182</c:v>
                </c:pt>
                <c:pt idx="23">
                  <c:v>2.5912240184757507</c:v>
                </c:pt>
                <c:pt idx="24">
                  <c:v>2.919753086419753</c:v>
                </c:pt>
                <c:pt idx="25">
                  <c:v>0</c:v>
                </c:pt>
                <c:pt idx="26">
                  <c:v>0.14736842105263157</c:v>
                </c:pt>
                <c:pt idx="27">
                  <c:v>4.164819944598338</c:v>
                </c:pt>
                <c:pt idx="28">
                  <c:v>6.879458794587946</c:v>
                </c:pt>
                <c:pt idx="29">
                  <c:v>2.6345291479820627</c:v>
                </c:pt>
                <c:pt idx="30">
                  <c:v>4.872996300863132</c:v>
                </c:pt>
                <c:pt idx="31">
                  <c:v>1.4483627204030227</c:v>
                </c:pt>
                <c:pt idx="32">
                  <c:v>0.6804123711340206</c:v>
                </c:pt>
                <c:pt idx="33">
                  <c:v>4.792</c:v>
                </c:pt>
                <c:pt idx="34">
                  <c:v>1.2769230769230768</c:v>
                </c:pt>
                <c:pt idx="35">
                  <c:v>0.9178356713426854</c:v>
                </c:pt>
                <c:pt idx="36">
                  <c:v>0.47586206896551725</c:v>
                </c:pt>
                <c:pt idx="37">
                  <c:v>2.962962962962963</c:v>
                </c:pt>
              </c:numCache>
            </c:numRef>
          </c:val>
          <c:shape val="box"/>
        </c:ser>
        <c:shape val="box"/>
        <c:axId val="36437731"/>
        <c:axId val="59504124"/>
      </c:bar3DChart>
      <c:catAx>
        <c:axId val="3643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Активность в Дневнике родителей школ Гатчинского района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55"/>
          <c:w val="0.95675"/>
          <c:h val="0.86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декабрь_2014!$B$2:$AP$2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СОШ"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декабрь_2014!$B$8:$AP$8</c:f>
              <c:numCache>
                <c:ptCount val="38"/>
                <c:pt idx="0">
                  <c:v>74</c:v>
                </c:pt>
                <c:pt idx="1">
                  <c:v>143</c:v>
                </c:pt>
                <c:pt idx="2">
                  <c:v>4</c:v>
                </c:pt>
                <c:pt idx="3">
                  <c:v>55</c:v>
                </c:pt>
                <c:pt idx="4">
                  <c:v>100</c:v>
                </c:pt>
                <c:pt idx="5">
                  <c:v>206</c:v>
                </c:pt>
                <c:pt idx="6">
                  <c:v>266</c:v>
                </c:pt>
                <c:pt idx="7">
                  <c:v>7</c:v>
                </c:pt>
                <c:pt idx="8">
                  <c:v>5</c:v>
                </c:pt>
                <c:pt idx="9">
                  <c:v>184</c:v>
                </c:pt>
                <c:pt idx="10">
                  <c:v>45</c:v>
                </c:pt>
                <c:pt idx="11">
                  <c:v>107</c:v>
                </c:pt>
                <c:pt idx="12">
                  <c:v>169</c:v>
                </c:pt>
                <c:pt idx="13">
                  <c:v>354</c:v>
                </c:pt>
                <c:pt idx="14">
                  <c:v>393</c:v>
                </c:pt>
                <c:pt idx="15">
                  <c:v>98</c:v>
                </c:pt>
                <c:pt idx="16">
                  <c:v>179</c:v>
                </c:pt>
                <c:pt idx="17">
                  <c:v>0</c:v>
                </c:pt>
                <c:pt idx="18">
                  <c:v>174</c:v>
                </c:pt>
                <c:pt idx="19">
                  <c:v>118</c:v>
                </c:pt>
                <c:pt idx="20">
                  <c:v>1036</c:v>
                </c:pt>
                <c:pt idx="21">
                  <c:v>192</c:v>
                </c:pt>
                <c:pt idx="22">
                  <c:v>89</c:v>
                </c:pt>
                <c:pt idx="23">
                  <c:v>1443</c:v>
                </c:pt>
                <c:pt idx="24">
                  <c:v>845</c:v>
                </c:pt>
                <c:pt idx="25">
                  <c:v>0</c:v>
                </c:pt>
                <c:pt idx="26">
                  <c:v>0</c:v>
                </c:pt>
                <c:pt idx="27">
                  <c:v>1909</c:v>
                </c:pt>
                <c:pt idx="28">
                  <c:v>122</c:v>
                </c:pt>
                <c:pt idx="29">
                  <c:v>15</c:v>
                </c:pt>
                <c:pt idx="30">
                  <c:v>1050</c:v>
                </c:pt>
                <c:pt idx="31">
                  <c:v>252</c:v>
                </c:pt>
                <c:pt idx="32">
                  <c:v>461</c:v>
                </c:pt>
                <c:pt idx="33">
                  <c:v>2039</c:v>
                </c:pt>
                <c:pt idx="34">
                  <c:v>38</c:v>
                </c:pt>
                <c:pt idx="35">
                  <c:v>624</c:v>
                </c:pt>
                <c:pt idx="36">
                  <c:v>102</c:v>
                </c:pt>
                <c:pt idx="37">
                  <c:v>95</c:v>
                </c:pt>
              </c:numCache>
            </c:numRef>
          </c:val>
          <c:shape val="box"/>
        </c:ser>
        <c:shape val="box"/>
        <c:axId val="65775069"/>
        <c:axId val="55104710"/>
      </c:bar3DChart>
      <c:catAx>
        <c:axId val="65775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9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U23" sqref="U23"/>
    </sheetView>
  </sheetViews>
  <sheetFormatPr defaultColWidth="9.00390625" defaultRowHeight="12.75"/>
  <cols>
    <col min="1" max="1" width="30.625" style="1" customWidth="1"/>
    <col min="2" max="2" width="13.00390625" style="1" customWidth="1"/>
    <col min="3" max="3" width="14.875" style="1" customWidth="1"/>
    <col min="4" max="9" width="13.375" style="1" customWidth="1"/>
    <col min="10" max="10" width="13.375" style="1" hidden="1" customWidth="1"/>
    <col min="11" max="13" width="13.375" style="1" customWidth="1"/>
    <col min="14" max="14" width="17.75390625" style="1" customWidth="1"/>
    <col min="15" max="15" width="19.00390625" style="1" customWidth="1"/>
    <col min="16" max="17" width="15.75390625" style="1" customWidth="1"/>
    <col min="18" max="18" width="13.375" style="1" customWidth="1"/>
    <col min="19" max="19" width="13.375" style="1" hidden="1" customWidth="1"/>
    <col min="20" max="23" width="13.375" style="1" customWidth="1"/>
    <col min="24" max="24" width="11.625" style="1" hidden="1" customWidth="1"/>
    <col min="25" max="26" width="13.375" style="1" customWidth="1"/>
    <col min="27" max="27" width="14.125" style="1" customWidth="1"/>
    <col min="28" max="28" width="13.375" style="1" customWidth="1"/>
    <col min="29" max="29" width="12.625" style="1" customWidth="1"/>
    <col min="30" max="41" width="13.375" style="1" customWidth="1"/>
    <col min="42" max="42" width="14.25390625" style="1" customWidth="1"/>
    <col min="43" max="16384" width="9.00390625" style="1" customWidth="1"/>
  </cols>
  <sheetData>
    <row r="2" spans="1:59" ht="81" customHeight="1">
      <c r="A2" s="7"/>
      <c r="B2" s="11" t="s">
        <v>0</v>
      </c>
      <c r="C2" s="11" t="s">
        <v>1</v>
      </c>
      <c r="D2" s="11" t="s">
        <v>2</v>
      </c>
      <c r="E2" s="11" t="s">
        <v>3</v>
      </c>
      <c r="F2" s="15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5" t="s">
        <v>9</v>
      </c>
      <c r="L2" s="12" t="s">
        <v>10</v>
      </c>
      <c r="M2" s="12" t="s">
        <v>11</v>
      </c>
      <c r="N2" s="15" t="s">
        <v>12</v>
      </c>
      <c r="O2" s="12" t="s">
        <v>13</v>
      </c>
      <c r="P2" s="12" t="s">
        <v>14</v>
      </c>
      <c r="Q2" s="15" t="s">
        <v>15</v>
      </c>
      <c r="R2" s="12" t="s">
        <v>16</v>
      </c>
      <c r="S2" s="12" t="s">
        <v>17</v>
      </c>
      <c r="T2" s="15" t="s">
        <v>18</v>
      </c>
      <c r="U2" s="15" t="s">
        <v>19</v>
      </c>
      <c r="V2" s="12" t="s">
        <v>20</v>
      </c>
      <c r="W2" s="12" t="s">
        <v>21</v>
      </c>
      <c r="X2" s="12" t="s">
        <v>22</v>
      </c>
      <c r="Y2" s="15" t="s">
        <v>23</v>
      </c>
      <c r="Z2" s="12" t="s">
        <v>24</v>
      </c>
      <c r="AA2" s="12" t="s">
        <v>25</v>
      </c>
      <c r="AB2" s="15" t="s">
        <v>26</v>
      </c>
      <c r="AC2" s="15" t="s">
        <v>27</v>
      </c>
      <c r="AD2" s="12" t="s">
        <v>28</v>
      </c>
      <c r="AE2" s="12" t="s">
        <v>29</v>
      </c>
      <c r="AF2" s="15" t="s">
        <v>30</v>
      </c>
      <c r="AG2" s="12" t="s">
        <v>31</v>
      </c>
      <c r="AH2" s="12" t="s">
        <v>32</v>
      </c>
      <c r="AI2" s="12" t="s">
        <v>33</v>
      </c>
      <c r="AJ2" s="12" t="s">
        <v>34</v>
      </c>
      <c r="AK2" s="12" t="s">
        <v>35</v>
      </c>
      <c r="AL2" s="15" t="s">
        <v>36</v>
      </c>
      <c r="AM2" s="12" t="s">
        <v>37</v>
      </c>
      <c r="AN2" s="12" t="s">
        <v>38</v>
      </c>
      <c r="AO2" s="12" t="s">
        <v>39</v>
      </c>
      <c r="AP2" s="15" t="s">
        <v>40</v>
      </c>
      <c r="AQ2" s="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43" s="2" customFormat="1" ht="17.25" customHeight="1">
      <c r="A3" s="7" t="s">
        <v>41</v>
      </c>
      <c r="B3" s="7">
        <v>408</v>
      </c>
      <c r="C3" s="7">
        <v>890</v>
      </c>
      <c r="D3" s="7">
        <v>108</v>
      </c>
      <c r="E3" s="7">
        <v>451</v>
      </c>
      <c r="F3" s="7">
        <v>2371</v>
      </c>
      <c r="G3" s="7">
        <v>1758</v>
      </c>
      <c r="H3" s="7">
        <v>810</v>
      </c>
      <c r="I3" s="7">
        <v>397</v>
      </c>
      <c r="J3" s="7">
        <v>145</v>
      </c>
      <c r="K3" s="7">
        <v>159</v>
      </c>
      <c r="L3" s="7">
        <v>366</v>
      </c>
      <c r="M3" s="7">
        <v>339</v>
      </c>
      <c r="N3" s="7">
        <v>522</v>
      </c>
      <c r="O3" s="7">
        <v>10741</v>
      </c>
      <c r="P3" s="7">
        <v>2250</v>
      </c>
      <c r="Q3" s="7">
        <v>3609</v>
      </c>
      <c r="R3" s="7">
        <v>337</v>
      </c>
      <c r="S3" s="7">
        <v>12</v>
      </c>
      <c r="T3" s="7">
        <v>684</v>
      </c>
      <c r="U3" s="7">
        <v>12</v>
      </c>
      <c r="V3" s="7">
        <v>537</v>
      </c>
      <c r="W3" s="7">
        <v>1553</v>
      </c>
      <c r="X3" s="7">
        <v>11</v>
      </c>
      <c r="Y3" s="7">
        <v>2174</v>
      </c>
      <c r="Z3" s="7">
        <v>821</v>
      </c>
      <c r="AA3" s="7">
        <v>172</v>
      </c>
      <c r="AB3" s="7">
        <v>3046</v>
      </c>
      <c r="AC3" s="7">
        <v>3635</v>
      </c>
      <c r="AD3" s="7">
        <v>33</v>
      </c>
      <c r="AE3" s="7">
        <v>150</v>
      </c>
      <c r="AF3" s="7">
        <v>5393</v>
      </c>
      <c r="AG3" s="7">
        <v>6640</v>
      </c>
      <c r="AH3" s="7">
        <v>2656</v>
      </c>
      <c r="AI3" s="7">
        <v>6002</v>
      </c>
      <c r="AJ3" s="7">
        <v>1055</v>
      </c>
      <c r="AK3" s="7">
        <v>1020</v>
      </c>
      <c r="AL3" s="7">
        <v>5440</v>
      </c>
      <c r="AM3" s="7">
        <v>402</v>
      </c>
      <c r="AN3" s="7">
        <v>1480</v>
      </c>
      <c r="AO3" s="7">
        <v>339</v>
      </c>
      <c r="AP3" s="7">
        <v>521</v>
      </c>
      <c r="AQ3" s="6"/>
    </row>
    <row r="4" spans="1:43" s="2" customFormat="1" ht="17.25" customHeight="1">
      <c r="A4" s="7"/>
      <c r="B4" s="7">
        <v>263</v>
      </c>
      <c r="C4" s="7">
        <v>287</v>
      </c>
      <c r="D4" s="7">
        <v>45</v>
      </c>
      <c r="E4" s="7">
        <v>238</v>
      </c>
      <c r="F4" s="7">
        <v>437</v>
      </c>
      <c r="G4" s="7">
        <v>517</v>
      </c>
      <c r="H4" s="7">
        <v>363</v>
      </c>
      <c r="I4" s="7">
        <v>133</v>
      </c>
      <c r="J4" s="7">
        <v>20</v>
      </c>
      <c r="K4" s="7">
        <v>154</v>
      </c>
      <c r="L4" s="7">
        <v>130</v>
      </c>
      <c r="M4" s="7">
        <v>145</v>
      </c>
      <c r="N4" s="7">
        <v>204</v>
      </c>
      <c r="O4" s="7">
        <v>784</v>
      </c>
      <c r="P4" s="7">
        <v>492</v>
      </c>
      <c r="Q4" s="7">
        <v>489</v>
      </c>
      <c r="R4" s="7">
        <v>209</v>
      </c>
      <c r="S4" s="7">
        <v>11</v>
      </c>
      <c r="T4" s="7">
        <v>276</v>
      </c>
      <c r="U4" s="7">
        <v>12</v>
      </c>
      <c r="V4" s="7">
        <v>288</v>
      </c>
      <c r="W4" s="7">
        <v>507</v>
      </c>
      <c r="X4" s="7">
        <v>11</v>
      </c>
      <c r="Y4" s="7">
        <v>511</v>
      </c>
      <c r="Z4" s="7">
        <v>392</v>
      </c>
      <c r="AA4" s="7">
        <v>73</v>
      </c>
      <c r="AB4" s="7">
        <v>497</v>
      </c>
      <c r="AC4" s="7">
        <v>515</v>
      </c>
      <c r="AD4" s="7">
        <v>33</v>
      </c>
      <c r="AE4" s="7">
        <v>136</v>
      </c>
      <c r="AF4" s="7">
        <v>531</v>
      </c>
      <c r="AG4" s="7">
        <v>1000</v>
      </c>
      <c r="AH4" s="7">
        <v>291</v>
      </c>
      <c r="AI4" s="7">
        <v>1058</v>
      </c>
      <c r="AJ4" s="7">
        <v>252</v>
      </c>
      <c r="AK4" s="7">
        <v>238</v>
      </c>
      <c r="AL4" s="7">
        <v>504</v>
      </c>
      <c r="AM4" s="7">
        <v>127</v>
      </c>
      <c r="AN4" s="7">
        <v>443</v>
      </c>
      <c r="AO4" s="7">
        <v>211</v>
      </c>
      <c r="AP4" s="7">
        <v>164</v>
      </c>
      <c r="AQ4" s="6"/>
    </row>
    <row r="5" spans="1:43" s="2" customFormat="1" ht="17.25" customHeight="1">
      <c r="A5" s="7" t="s">
        <v>42</v>
      </c>
      <c r="B5" s="16">
        <f>B4/21</f>
        <v>12.523809523809524</v>
      </c>
      <c r="C5" s="8">
        <f>C4/31</f>
        <v>9.258064516129032</v>
      </c>
      <c r="D5" s="8">
        <f>D4/8</f>
        <v>5.625</v>
      </c>
      <c r="E5" s="8">
        <f>E4/29</f>
        <v>8.206896551724139</v>
      </c>
      <c r="F5" s="16">
        <f>F4/43</f>
        <v>10.162790697674419</v>
      </c>
      <c r="G5" s="16">
        <f>G4/45</f>
        <v>11.488888888888889</v>
      </c>
      <c r="H5" s="8">
        <f>H4/70</f>
        <v>5.185714285714286</v>
      </c>
      <c r="I5" s="8">
        <f>I4/20</f>
        <v>6.65</v>
      </c>
      <c r="J5" s="8">
        <f>J4/61</f>
        <v>0.32786885245901637</v>
      </c>
      <c r="K5" s="16">
        <f>K4/14</f>
        <v>11</v>
      </c>
      <c r="L5" s="8">
        <f>L4/25</f>
        <v>5.2</v>
      </c>
      <c r="M5" s="8">
        <f>M4/18</f>
        <v>8.055555555555555</v>
      </c>
      <c r="N5" s="16">
        <f>N4/20</f>
        <v>10.2</v>
      </c>
      <c r="O5" s="16">
        <f>O4/48</f>
        <v>16.333333333333332</v>
      </c>
      <c r="P5" s="16">
        <f>P4/35</f>
        <v>14.057142857142857</v>
      </c>
      <c r="Q5" s="16">
        <f>Q4/48</f>
        <v>10.1875</v>
      </c>
      <c r="R5" s="8">
        <f>R4/24</f>
        <v>8.708333333333334</v>
      </c>
      <c r="S5" s="8">
        <f>S4/15</f>
        <v>0.7333333333333333</v>
      </c>
      <c r="T5" s="16">
        <f>T4/21</f>
        <v>13.142857142857142</v>
      </c>
      <c r="U5" s="8">
        <f>U4/28</f>
        <v>0.42857142857142855</v>
      </c>
      <c r="V5" s="8">
        <f>V4/31</f>
        <v>9.290322580645162</v>
      </c>
      <c r="W5" s="16">
        <f>W4/47</f>
        <v>10.787234042553191</v>
      </c>
      <c r="X5" s="8">
        <f>X4/26</f>
        <v>0.4230769230769231</v>
      </c>
      <c r="Y5" s="16">
        <f>Y4/50</f>
        <v>10.22</v>
      </c>
      <c r="Z5" s="16">
        <f>Z4/32</f>
        <v>12.25</v>
      </c>
      <c r="AA5" s="8">
        <f>AA4/9</f>
        <v>8.11111111111111</v>
      </c>
      <c r="AB5" s="16">
        <f>AB4/39</f>
        <v>12.743589743589743</v>
      </c>
      <c r="AC5" s="8">
        <f>AC4/67</f>
        <v>7.686567164179104</v>
      </c>
      <c r="AD5" s="8">
        <f>AD4/27</f>
        <v>1.2222222222222223</v>
      </c>
      <c r="AE5" s="8">
        <f>AE4/18</f>
        <v>7.555555555555555</v>
      </c>
      <c r="AF5" s="16">
        <f>AF4/48</f>
        <v>11.0625</v>
      </c>
      <c r="AG5" s="16">
        <f>AG4/56</f>
        <v>17.857142857142858</v>
      </c>
      <c r="AH5" s="8">
        <f>AH4/76</f>
        <v>3.8289473684210527</v>
      </c>
      <c r="AI5" s="16">
        <f>AI4/71</f>
        <v>14.901408450704226</v>
      </c>
      <c r="AJ5" s="8">
        <f>AJ4/47</f>
        <v>5.361702127659575</v>
      </c>
      <c r="AK5" s="8">
        <f>AK4/41</f>
        <v>5.804878048780488</v>
      </c>
      <c r="AL5" s="16">
        <f>AL4/50</f>
        <v>10.08</v>
      </c>
      <c r="AM5" s="8">
        <f>AM4/25</f>
        <v>5.08</v>
      </c>
      <c r="AN5" s="16">
        <f>AN4/43</f>
        <v>10.30232558139535</v>
      </c>
      <c r="AO5" s="8">
        <f>AO4/21</f>
        <v>10.047619047619047</v>
      </c>
      <c r="AP5" s="16">
        <f>AP4/14</f>
        <v>11.714285714285714</v>
      </c>
      <c r="AQ5" s="6"/>
    </row>
    <row r="6" spans="1:43" s="2" customFormat="1" ht="17.25" customHeight="1">
      <c r="A6" s="7"/>
      <c r="B6" s="7">
        <v>93</v>
      </c>
      <c r="C6" s="7">
        <v>553</v>
      </c>
      <c r="D6" s="7">
        <v>59</v>
      </c>
      <c r="E6" s="7">
        <v>158</v>
      </c>
      <c r="F6" s="7">
        <v>1854</v>
      </c>
      <c r="G6" s="7">
        <v>1035</v>
      </c>
      <c r="H6" s="7">
        <v>231</v>
      </c>
      <c r="I6" s="7">
        <v>257</v>
      </c>
      <c r="J6" s="7">
        <v>118</v>
      </c>
      <c r="K6" s="7">
        <v>0</v>
      </c>
      <c r="L6" s="7">
        <v>61</v>
      </c>
      <c r="M6" s="7">
        <v>149</v>
      </c>
      <c r="N6" s="7">
        <v>233</v>
      </c>
      <c r="O6" s="7">
        <v>9816</v>
      </c>
      <c r="P6" s="7">
        <v>1485</v>
      </c>
      <c r="Q6" s="7">
        <v>2766</v>
      </c>
      <c r="R6" s="7">
        <v>31</v>
      </c>
      <c r="S6" s="7">
        <v>0</v>
      </c>
      <c r="T6" s="7">
        <v>291</v>
      </c>
      <c r="U6" s="7">
        <v>0</v>
      </c>
      <c r="V6" s="7">
        <v>105</v>
      </c>
      <c r="W6" s="7">
        <v>958</v>
      </c>
      <c r="X6" s="7">
        <v>0</v>
      </c>
      <c r="Y6" s="7">
        <v>851</v>
      </c>
      <c r="Z6" s="7">
        <v>310</v>
      </c>
      <c r="AA6" s="7">
        <v>10</v>
      </c>
      <c r="AB6" s="7">
        <v>1122</v>
      </c>
      <c r="AC6" s="7">
        <v>2365</v>
      </c>
      <c r="AD6" s="7">
        <v>0</v>
      </c>
      <c r="AE6" s="7">
        <v>14</v>
      </c>
      <c r="AF6" s="7">
        <v>3007</v>
      </c>
      <c r="AG6" s="7">
        <v>5593</v>
      </c>
      <c r="AH6" s="7">
        <v>2350</v>
      </c>
      <c r="AI6" s="7">
        <v>3952</v>
      </c>
      <c r="AJ6" s="7">
        <v>575</v>
      </c>
      <c r="AK6" s="7">
        <v>330</v>
      </c>
      <c r="AL6" s="7">
        <v>2995</v>
      </c>
      <c r="AM6" s="7">
        <v>249</v>
      </c>
      <c r="AN6" s="7">
        <v>458</v>
      </c>
      <c r="AO6" s="7">
        <v>69</v>
      </c>
      <c r="AP6" s="7">
        <v>320</v>
      </c>
      <c r="AQ6" s="6"/>
    </row>
    <row r="7" spans="1:43" s="2" customFormat="1" ht="17.25" customHeight="1">
      <c r="A7" s="7" t="s">
        <v>43</v>
      </c>
      <c r="B7" s="8">
        <f>B6/127</f>
        <v>0.7322834645669292</v>
      </c>
      <c r="C7" s="8">
        <f>C6/233</f>
        <v>2.3733905579399144</v>
      </c>
      <c r="D7" s="8">
        <f>D6/49</f>
        <v>1.2040816326530612</v>
      </c>
      <c r="E7" s="8">
        <f>E6/316</f>
        <v>0.5</v>
      </c>
      <c r="F7" s="8">
        <f>F6/374</f>
        <v>4.957219251336898</v>
      </c>
      <c r="G7" s="8">
        <f>G6/418</f>
        <v>2.4760765550239237</v>
      </c>
      <c r="H7" s="8">
        <f>H6/869</f>
        <v>0.26582278481012656</v>
      </c>
      <c r="I7" s="8">
        <f>I6/160</f>
        <v>1.60625</v>
      </c>
      <c r="J7" s="8">
        <f>J6/760</f>
        <v>0.15526315789473685</v>
      </c>
      <c r="K7" s="8">
        <f>K6/52</f>
        <v>0</v>
      </c>
      <c r="L7" s="8">
        <f>L6/274</f>
        <v>0.22262773722627738</v>
      </c>
      <c r="M7" s="8">
        <f>M6/155</f>
        <v>0.9612903225806452</v>
      </c>
      <c r="N7" s="8">
        <f>N6/117</f>
        <v>1.9914529914529915</v>
      </c>
      <c r="O7" s="17">
        <f>O6/532</f>
        <v>18.451127819548873</v>
      </c>
      <c r="P7" s="17">
        <f>P6/412</f>
        <v>3.604368932038835</v>
      </c>
      <c r="Q7" s="17">
        <f>Q6/644</f>
        <v>4.295031055900621</v>
      </c>
      <c r="R7" s="8">
        <f>R6/153</f>
        <v>0.20261437908496732</v>
      </c>
      <c r="S7" s="8">
        <f>S6/39</f>
        <v>0</v>
      </c>
      <c r="T7" s="8">
        <f>T6/147</f>
        <v>1.9795918367346939</v>
      </c>
      <c r="U7" s="8">
        <f>U6/94</f>
        <v>0</v>
      </c>
      <c r="V7" s="8">
        <f>V6/302</f>
        <v>0.347682119205298</v>
      </c>
      <c r="W7" s="8">
        <f>W6/493</f>
        <v>1.9432048681541583</v>
      </c>
      <c r="X7" s="8">
        <f>X6/408</f>
        <v>0</v>
      </c>
      <c r="Y7" s="8">
        <f>Y6/415</f>
        <v>2.0506024096385542</v>
      </c>
      <c r="Z7" s="8">
        <f>Z6/254</f>
        <v>1.220472440944882</v>
      </c>
      <c r="AA7" s="8">
        <f>AA6/55</f>
        <v>0.18181818181818182</v>
      </c>
      <c r="AB7" s="8">
        <f>AB6/433</f>
        <v>2.5912240184757507</v>
      </c>
      <c r="AC7" s="8">
        <f>AC6/810</f>
        <v>2.919753086419753</v>
      </c>
      <c r="AD7" s="8">
        <f>AD6/128</f>
        <v>0</v>
      </c>
      <c r="AE7" s="8">
        <f>AE6/95</f>
        <v>0.14736842105263157</v>
      </c>
      <c r="AF7" s="17">
        <f>AF6/722</f>
        <v>4.164819944598338</v>
      </c>
      <c r="AG7" s="17">
        <f>AG6/813</f>
        <v>6.879458794587946</v>
      </c>
      <c r="AH7" s="8">
        <f>AH6/892</f>
        <v>2.6345291479820627</v>
      </c>
      <c r="AI7" s="17">
        <f>AI6/811</f>
        <v>4.872996300863132</v>
      </c>
      <c r="AJ7" s="8">
        <f>AJ6/397</f>
        <v>1.4483627204030227</v>
      </c>
      <c r="AK7" s="8">
        <f>AK6/485</f>
        <v>0.6804123711340206</v>
      </c>
      <c r="AL7" s="17">
        <f>AL6/625</f>
        <v>4.792</v>
      </c>
      <c r="AM7" s="8">
        <f>AM6/195</f>
        <v>1.2769230769230768</v>
      </c>
      <c r="AN7" s="8">
        <f>AN6/499</f>
        <v>0.9178356713426854</v>
      </c>
      <c r="AO7" s="8">
        <f>AO6/145</f>
        <v>0.47586206896551725</v>
      </c>
      <c r="AP7" s="8">
        <f>AP6/108</f>
        <v>2.962962962962963</v>
      </c>
      <c r="AQ7" s="6"/>
    </row>
    <row r="8" spans="1:43" s="2" customFormat="1" ht="17.25" customHeight="1">
      <c r="A8" s="7" t="s">
        <v>44</v>
      </c>
      <c r="B8" s="7">
        <v>74</v>
      </c>
      <c r="C8" s="7">
        <v>143</v>
      </c>
      <c r="D8" s="7">
        <v>4</v>
      </c>
      <c r="E8" s="7">
        <v>55</v>
      </c>
      <c r="F8" s="7">
        <v>100</v>
      </c>
      <c r="G8" s="7">
        <v>206</v>
      </c>
      <c r="H8" s="7">
        <v>266</v>
      </c>
      <c r="I8" s="7">
        <v>7</v>
      </c>
      <c r="J8" s="7">
        <v>7</v>
      </c>
      <c r="K8" s="7">
        <v>5</v>
      </c>
      <c r="L8" s="7">
        <v>184</v>
      </c>
      <c r="M8" s="7">
        <v>45</v>
      </c>
      <c r="N8" s="7">
        <v>107</v>
      </c>
      <c r="O8" s="7">
        <v>169</v>
      </c>
      <c r="P8" s="7">
        <v>354</v>
      </c>
      <c r="Q8" s="7">
        <v>393</v>
      </c>
      <c r="R8" s="7">
        <v>98</v>
      </c>
      <c r="S8" s="7">
        <v>1</v>
      </c>
      <c r="T8" s="7">
        <v>179</v>
      </c>
      <c r="U8" s="7">
        <v>0</v>
      </c>
      <c r="V8" s="7">
        <v>174</v>
      </c>
      <c r="W8" s="7">
        <v>118</v>
      </c>
      <c r="X8" s="7">
        <v>0</v>
      </c>
      <c r="Y8" s="18">
        <v>1036</v>
      </c>
      <c r="Z8" s="7">
        <v>192</v>
      </c>
      <c r="AA8" s="7">
        <v>89</v>
      </c>
      <c r="AB8" s="18">
        <v>1443</v>
      </c>
      <c r="AC8" s="7">
        <v>845</v>
      </c>
      <c r="AD8" s="7">
        <v>0</v>
      </c>
      <c r="AE8" s="7">
        <v>0</v>
      </c>
      <c r="AF8" s="18">
        <v>1909</v>
      </c>
      <c r="AG8" s="7">
        <v>122</v>
      </c>
      <c r="AH8" s="7">
        <v>15</v>
      </c>
      <c r="AI8" s="18">
        <v>1050</v>
      </c>
      <c r="AJ8" s="7">
        <v>252</v>
      </c>
      <c r="AK8" s="7">
        <v>461</v>
      </c>
      <c r="AL8" s="18">
        <v>2039</v>
      </c>
      <c r="AM8" s="7">
        <v>38</v>
      </c>
      <c r="AN8" s="7">
        <v>624</v>
      </c>
      <c r="AO8" s="7">
        <v>102</v>
      </c>
      <c r="AP8" s="7">
        <v>95</v>
      </c>
      <c r="AQ8" s="6"/>
    </row>
    <row r="9" spans="1:43" s="2" customFormat="1" ht="17.25" customHeight="1">
      <c r="A9" s="7" t="s">
        <v>45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4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1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6"/>
    </row>
    <row r="10" spans="1:43" s="2" customFormat="1" ht="17.25" customHeight="1">
      <c r="A10" s="7" t="s">
        <v>46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4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</v>
      </c>
      <c r="AC10" s="10">
        <v>2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6"/>
    </row>
    <row r="11" spans="1:43" s="2" customFormat="1" ht="17.25" customHeight="1">
      <c r="A11" s="7" t="s">
        <v>47</v>
      </c>
      <c r="B11" s="9">
        <v>6689</v>
      </c>
      <c r="C11" s="9">
        <v>12342</v>
      </c>
      <c r="D11" s="9">
        <v>2320</v>
      </c>
      <c r="E11" s="9">
        <v>13210</v>
      </c>
      <c r="F11" s="9">
        <v>21435</v>
      </c>
      <c r="G11" s="9">
        <v>26962</v>
      </c>
      <c r="H11" s="9">
        <v>43535</v>
      </c>
      <c r="I11" s="9">
        <v>8097</v>
      </c>
      <c r="J11" s="9">
        <v>13</v>
      </c>
      <c r="K11" s="9">
        <v>3858</v>
      </c>
      <c r="L11" s="9">
        <v>12024</v>
      </c>
      <c r="M11" s="9">
        <v>9008</v>
      </c>
      <c r="N11" s="9">
        <v>9313</v>
      </c>
      <c r="O11" s="9">
        <v>35848</v>
      </c>
      <c r="P11" s="9">
        <v>11618</v>
      </c>
      <c r="Q11" s="9">
        <v>31178</v>
      </c>
      <c r="R11" s="9">
        <v>7061</v>
      </c>
      <c r="S11" s="14">
        <v>0</v>
      </c>
      <c r="T11" s="10">
        <v>8272</v>
      </c>
      <c r="U11" s="10">
        <v>0</v>
      </c>
      <c r="V11" s="10">
        <v>9472</v>
      </c>
      <c r="W11" s="10">
        <v>27487</v>
      </c>
      <c r="X11" s="10">
        <v>0</v>
      </c>
      <c r="Y11" s="10">
        <v>22330</v>
      </c>
      <c r="Z11" s="10">
        <v>20202</v>
      </c>
      <c r="AA11" s="10">
        <v>2762</v>
      </c>
      <c r="AB11" s="10">
        <v>29282</v>
      </c>
      <c r="AC11" s="10">
        <v>34492</v>
      </c>
      <c r="AD11" s="10">
        <v>0</v>
      </c>
      <c r="AE11" s="10">
        <v>7892</v>
      </c>
      <c r="AF11" s="10">
        <v>33999</v>
      </c>
      <c r="AG11" s="10">
        <v>55371</v>
      </c>
      <c r="AH11" s="10">
        <v>34007</v>
      </c>
      <c r="AI11" s="10">
        <v>32098</v>
      </c>
      <c r="AJ11" s="10">
        <v>21748</v>
      </c>
      <c r="AK11" s="10">
        <v>10822</v>
      </c>
      <c r="AL11" s="10">
        <v>15161</v>
      </c>
      <c r="AM11" s="10">
        <v>6598</v>
      </c>
      <c r="AN11" s="10">
        <v>29977</v>
      </c>
      <c r="AO11" s="10">
        <v>10633</v>
      </c>
      <c r="AP11" s="10">
        <v>5995</v>
      </c>
      <c r="AQ11" s="6"/>
    </row>
    <row r="12" spans="1:43" s="2" customFormat="1" ht="17.25" customHeight="1">
      <c r="A12" s="7" t="s">
        <v>48</v>
      </c>
      <c r="B12" s="9">
        <v>301</v>
      </c>
      <c r="C12" s="9">
        <v>871</v>
      </c>
      <c r="D12" s="9">
        <v>0</v>
      </c>
      <c r="E12" s="9">
        <v>569</v>
      </c>
      <c r="F12" s="9">
        <v>804</v>
      </c>
      <c r="G12" s="9">
        <v>1134</v>
      </c>
      <c r="H12" s="9">
        <v>442</v>
      </c>
      <c r="I12" s="9">
        <v>91</v>
      </c>
      <c r="J12" s="9">
        <v>0</v>
      </c>
      <c r="K12" s="9">
        <v>512</v>
      </c>
      <c r="L12" s="9">
        <v>354</v>
      </c>
      <c r="M12" s="9">
        <v>387</v>
      </c>
      <c r="N12" s="9">
        <v>783</v>
      </c>
      <c r="O12" s="9">
        <v>1964</v>
      </c>
      <c r="P12" s="9">
        <v>158</v>
      </c>
      <c r="Q12" s="9">
        <v>818</v>
      </c>
      <c r="R12" s="9">
        <v>512</v>
      </c>
      <c r="S12" s="14">
        <v>0</v>
      </c>
      <c r="T12" s="10">
        <v>812</v>
      </c>
      <c r="U12" s="10">
        <v>0</v>
      </c>
      <c r="V12" s="10">
        <v>2061</v>
      </c>
      <c r="W12" s="10">
        <v>714</v>
      </c>
      <c r="X12" s="10">
        <v>0</v>
      </c>
      <c r="Y12" s="10">
        <v>1069</v>
      </c>
      <c r="Z12" s="10">
        <v>270</v>
      </c>
      <c r="AA12" s="10">
        <v>89</v>
      </c>
      <c r="AB12" s="10">
        <v>750</v>
      </c>
      <c r="AC12" s="10">
        <v>994</v>
      </c>
      <c r="AD12" s="10">
        <v>0</v>
      </c>
      <c r="AE12" s="10">
        <v>585</v>
      </c>
      <c r="AF12" s="10">
        <v>894</v>
      </c>
      <c r="AG12" s="10">
        <v>1609</v>
      </c>
      <c r="AH12" s="10">
        <v>16</v>
      </c>
      <c r="AI12" s="10">
        <v>5350</v>
      </c>
      <c r="AJ12" s="10">
        <v>606</v>
      </c>
      <c r="AK12" s="10">
        <v>413</v>
      </c>
      <c r="AL12" s="10">
        <v>994</v>
      </c>
      <c r="AM12" s="10">
        <v>222</v>
      </c>
      <c r="AN12" s="10">
        <v>1034</v>
      </c>
      <c r="AO12" s="10">
        <v>282</v>
      </c>
      <c r="AP12" s="10">
        <v>0</v>
      </c>
      <c r="AQ12" s="6"/>
    </row>
    <row r="13" spans="1:43" s="2" customFormat="1" ht="17.25" customHeight="1">
      <c r="A13" s="7" t="s">
        <v>49</v>
      </c>
      <c r="B13" s="9">
        <v>301</v>
      </c>
      <c r="C13" s="9">
        <v>856</v>
      </c>
      <c r="D13" s="9">
        <v>0</v>
      </c>
      <c r="E13" s="9">
        <v>569</v>
      </c>
      <c r="F13" s="9">
        <v>791</v>
      </c>
      <c r="G13" s="9">
        <v>1130</v>
      </c>
      <c r="H13" s="9">
        <v>441</v>
      </c>
      <c r="I13" s="9">
        <v>90</v>
      </c>
      <c r="J13" s="9">
        <v>0</v>
      </c>
      <c r="K13" s="9">
        <v>512</v>
      </c>
      <c r="L13" s="9">
        <v>336</v>
      </c>
      <c r="M13" s="9">
        <v>384</v>
      </c>
      <c r="N13" s="9">
        <v>783</v>
      </c>
      <c r="O13" s="9">
        <v>1964</v>
      </c>
      <c r="P13" s="9">
        <v>157</v>
      </c>
      <c r="Q13" s="9">
        <v>772</v>
      </c>
      <c r="R13" s="9">
        <v>511</v>
      </c>
      <c r="S13" s="14">
        <v>0</v>
      </c>
      <c r="T13" s="10">
        <v>812</v>
      </c>
      <c r="U13" s="10">
        <v>0</v>
      </c>
      <c r="V13" s="10">
        <v>2060</v>
      </c>
      <c r="W13" s="10">
        <v>712</v>
      </c>
      <c r="X13" s="10">
        <v>0</v>
      </c>
      <c r="Y13" s="10">
        <v>1058</v>
      </c>
      <c r="Z13" s="10">
        <v>264</v>
      </c>
      <c r="AA13" s="10">
        <v>89</v>
      </c>
      <c r="AB13" s="10">
        <v>733</v>
      </c>
      <c r="AC13" s="10">
        <v>989</v>
      </c>
      <c r="AD13" s="10">
        <v>0</v>
      </c>
      <c r="AE13" s="10">
        <v>585</v>
      </c>
      <c r="AF13" s="10">
        <v>885</v>
      </c>
      <c r="AG13" s="10">
        <v>1600</v>
      </c>
      <c r="AH13" s="10">
        <v>16</v>
      </c>
      <c r="AI13" s="10">
        <v>5350</v>
      </c>
      <c r="AJ13" s="10">
        <v>605</v>
      </c>
      <c r="AK13" s="10">
        <v>413</v>
      </c>
      <c r="AL13" s="10">
        <v>977</v>
      </c>
      <c r="AM13" s="10">
        <v>217</v>
      </c>
      <c r="AN13" s="10">
        <v>934</v>
      </c>
      <c r="AO13" s="10">
        <v>282</v>
      </c>
      <c r="AP13" s="10">
        <v>0</v>
      </c>
      <c r="AQ13" s="6"/>
    </row>
    <row r="14" spans="1:43" s="2" customFormat="1" ht="17.25" customHeight="1">
      <c r="A14" s="7" t="s">
        <v>50</v>
      </c>
      <c r="B14" s="9">
        <v>0</v>
      </c>
      <c r="C14" s="9">
        <v>0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4">
        <v>0</v>
      </c>
      <c r="T14" s="10">
        <v>19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28</v>
      </c>
      <c r="AP14" s="10">
        <v>0</v>
      </c>
      <c r="AQ14" s="6"/>
    </row>
    <row r="15" spans="1:43" s="2" customFormat="1" ht="17.25" customHeight="1">
      <c r="A15" s="7" t="s">
        <v>51</v>
      </c>
      <c r="B15" s="9">
        <v>17</v>
      </c>
      <c r="C15" s="9">
        <v>1</v>
      </c>
      <c r="D15" s="9">
        <v>1</v>
      </c>
      <c r="E15" s="9">
        <v>1</v>
      </c>
      <c r="F15" s="9">
        <v>19</v>
      </c>
      <c r="G15" s="9">
        <v>1</v>
      </c>
      <c r="H15" s="9">
        <v>12</v>
      </c>
      <c r="I15" s="9">
        <v>3</v>
      </c>
      <c r="J15" s="9">
        <v>1</v>
      </c>
      <c r="K15" s="9">
        <v>0</v>
      </c>
      <c r="L15" s="9">
        <v>5</v>
      </c>
      <c r="M15" s="9">
        <v>6</v>
      </c>
      <c r="N15" s="9">
        <v>0</v>
      </c>
      <c r="O15" s="9">
        <v>1</v>
      </c>
      <c r="P15" s="9">
        <v>3</v>
      </c>
      <c r="Q15" s="9">
        <v>3</v>
      </c>
      <c r="R15" s="9">
        <v>0</v>
      </c>
      <c r="S15" s="14">
        <v>0</v>
      </c>
      <c r="T15" s="10">
        <v>5</v>
      </c>
      <c r="U15" s="10">
        <v>0</v>
      </c>
      <c r="V15" s="10">
        <v>5</v>
      </c>
      <c r="W15" s="10">
        <v>90</v>
      </c>
      <c r="X15" s="10">
        <v>0</v>
      </c>
      <c r="Y15" s="10">
        <v>17</v>
      </c>
      <c r="Z15" s="10">
        <v>4</v>
      </c>
      <c r="AA15" s="10">
        <v>1</v>
      </c>
      <c r="AB15" s="10">
        <v>16</v>
      </c>
      <c r="AC15" s="10">
        <v>10</v>
      </c>
      <c r="AD15" s="10">
        <v>0</v>
      </c>
      <c r="AE15" s="10">
        <v>0</v>
      </c>
      <c r="AF15" s="10">
        <v>10</v>
      </c>
      <c r="AG15" s="10">
        <v>19</v>
      </c>
      <c r="AH15" s="10">
        <v>18</v>
      </c>
      <c r="AI15" s="10">
        <v>14</v>
      </c>
      <c r="AJ15" s="10">
        <v>8</v>
      </c>
      <c r="AK15" s="10">
        <v>15</v>
      </c>
      <c r="AL15" s="10">
        <v>25</v>
      </c>
      <c r="AM15" s="10">
        <v>5</v>
      </c>
      <c r="AN15" s="10">
        <v>12</v>
      </c>
      <c r="AO15" s="10">
        <v>0</v>
      </c>
      <c r="AP15" s="10">
        <v>2</v>
      </c>
      <c r="AQ15" s="6"/>
    </row>
    <row r="16" spans="1:43" s="2" customFormat="1" ht="17.25" customHeight="1">
      <c r="A16" s="7" t="s">
        <v>52</v>
      </c>
      <c r="B16" s="9">
        <v>1</v>
      </c>
      <c r="C16" s="9">
        <v>1</v>
      </c>
      <c r="D16" s="9">
        <v>0</v>
      </c>
      <c r="E16" s="9">
        <v>0</v>
      </c>
      <c r="F16" s="9">
        <v>3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2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1</v>
      </c>
      <c r="S16" s="14">
        <v>0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0">
        <v>5</v>
      </c>
      <c r="Z16" s="10">
        <v>0</v>
      </c>
      <c r="AA16" s="10">
        <v>0</v>
      </c>
      <c r="AB16" s="10">
        <v>1</v>
      </c>
      <c r="AC16" s="10">
        <v>1</v>
      </c>
      <c r="AD16" s="10">
        <v>0</v>
      </c>
      <c r="AE16" s="10">
        <v>3</v>
      </c>
      <c r="AF16" s="10">
        <v>2</v>
      </c>
      <c r="AG16" s="10">
        <v>2</v>
      </c>
      <c r="AH16" s="10">
        <v>2</v>
      </c>
      <c r="AI16" s="10">
        <v>0</v>
      </c>
      <c r="AJ16" s="10">
        <v>3</v>
      </c>
      <c r="AK16" s="10">
        <v>0</v>
      </c>
      <c r="AL16" s="10">
        <v>2</v>
      </c>
      <c r="AM16" s="10">
        <v>0</v>
      </c>
      <c r="AN16" s="10">
        <v>5</v>
      </c>
      <c r="AO16" s="10">
        <v>0</v>
      </c>
      <c r="AP16" s="10">
        <v>1</v>
      </c>
      <c r="AQ16" s="6"/>
    </row>
    <row r="17" spans="1:43" s="2" customFormat="1" ht="17.25" customHeight="1">
      <c r="A17" s="7" t="s">
        <v>53</v>
      </c>
      <c r="B17" s="9">
        <v>2</v>
      </c>
      <c r="C17" s="9">
        <v>54</v>
      </c>
      <c r="D17" s="9">
        <v>1</v>
      </c>
      <c r="E17" s="9">
        <v>2</v>
      </c>
      <c r="F17" s="9">
        <v>19</v>
      </c>
      <c r="G17" s="9">
        <v>17</v>
      </c>
      <c r="H17" s="9">
        <v>5</v>
      </c>
      <c r="I17" s="9">
        <v>6</v>
      </c>
      <c r="J17" s="9">
        <v>2</v>
      </c>
      <c r="K17" s="9">
        <v>2</v>
      </c>
      <c r="L17" s="9">
        <v>1</v>
      </c>
      <c r="M17" s="9">
        <v>4</v>
      </c>
      <c r="N17" s="9">
        <v>2</v>
      </c>
      <c r="O17" s="9">
        <v>43</v>
      </c>
      <c r="P17" s="9">
        <v>22</v>
      </c>
      <c r="Q17" s="9">
        <v>37</v>
      </c>
      <c r="R17" s="9">
        <v>3</v>
      </c>
      <c r="S17" s="14">
        <v>0</v>
      </c>
      <c r="T17" s="10">
        <v>1</v>
      </c>
      <c r="U17" s="10">
        <v>1</v>
      </c>
      <c r="V17" s="10">
        <v>2</v>
      </c>
      <c r="W17" s="10">
        <v>12</v>
      </c>
      <c r="X17" s="10">
        <v>7</v>
      </c>
      <c r="Y17" s="10">
        <v>15</v>
      </c>
      <c r="Z17" s="10">
        <v>5</v>
      </c>
      <c r="AA17" s="10">
        <v>2</v>
      </c>
      <c r="AB17" s="10">
        <v>12</v>
      </c>
      <c r="AC17" s="10">
        <v>16</v>
      </c>
      <c r="AD17" s="10">
        <v>1</v>
      </c>
      <c r="AE17" s="10">
        <v>1</v>
      </c>
      <c r="AF17" s="10">
        <v>63</v>
      </c>
      <c r="AG17" s="10">
        <v>36</v>
      </c>
      <c r="AH17" s="10">
        <v>27</v>
      </c>
      <c r="AI17" s="10">
        <v>17</v>
      </c>
      <c r="AJ17" s="10">
        <v>4</v>
      </c>
      <c r="AK17" s="10">
        <v>13</v>
      </c>
      <c r="AL17" s="10">
        <v>9</v>
      </c>
      <c r="AM17" s="10">
        <v>13</v>
      </c>
      <c r="AN17" s="10">
        <v>1</v>
      </c>
      <c r="AO17" s="10">
        <v>2</v>
      </c>
      <c r="AP17" s="10">
        <v>7</v>
      </c>
      <c r="AQ17" s="6"/>
    </row>
    <row r="18" spans="1:43" s="2" customFormat="1" ht="17.25" customHeight="1">
      <c r="A18" s="7" t="s">
        <v>54</v>
      </c>
      <c r="B18" s="9">
        <v>7</v>
      </c>
      <c r="C18" s="9">
        <v>33</v>
      </c>
      <c r="D18" s="9">
        <v>5</v>
      </c>
      <c r="E18" s="9">
        <v>5</v>
      </c>
      <c r="F18" s="9">
        <v>31</v>
      </c>
      <c r="G18" s="9">
        <v>31</v>
      </c>
      <c r="H18" s="9">
        <v>19</v>
      </c>
      <c r="I18" s="9">
        <v>9</v>
      </c>
      <c r="J18" s="9">
        <v>3</v>
      </c>
      <c r="K18" s="9">
        <v>6</v>
      </c>
      <c r="L18" s="9">
        <v>7</v>
      </c>
      <c r="M18" s="9">
        <v>7</v>
      </c>
      <c r="N18" s="9">
        <v>9</v>
      </c>
      <c r="O18" s="9">
        <v>63</v>
      </c>
      <c r="P18" s="9">
        <v>22</v>
      </c>
      <c r="Q18" s="9">
        <v>36</v>
      </c>
      <c r="R18" s="9">
        <v>8</v>
      </c>
      <c r="S18" s="14">
        <v>0</v>
      </c>
      <c r="T18" s="10">
        <v>5</v>
      </c>
      <c r="U18" s="10">
        <v>5</v>
      </c>
      <c r="V18" s="10">
        <v>5</v>
      </c>
      <c r="W18" s="10">
        <v>45</v>
      </c>
      <c r="X18" s="10">
        <v>1</v>
      </c>
      <c r="Y18" s="10">
        <v>13</v>
      </c>
      <c r="Z18" s="10">
        <v>7</v>
      </c>
      <c r="AA18" s="10">
        <v>7</v>
      </c>
      <c r="AB18" s="10">
        <v>20</v>
      </c>
      <c r="AC18" s="10">
        <v>14</v>
      </c>
      <c r="AD18" s="10">
        <v>5</v>
      </c>
      <c r="AE18" s="10">
        <v>5</v>
      </c>
      <c r="AF18" s="10">
        <v>19</v>
      </c>
      <c r="AG18" s="10">
        <v>62</v>
      </c>
      <c r="AH18" s="10">
        <v>18</v>
      </c>
      <c r="AI18" s="10">
        <v>13</v>
      </c>
      <c r="AJ18" s="10">
        <v>12</v>
      </c>
      <c r="AK18" s="10">
        <v>22</v>
      </c>
      <c r="AL18" s="10">
        <v>15</v>
      </c>
      <c r="AM18" s="10">
        <v>10</v>
      </c>
      <c r="AN18" s="10">
        <v>7</v>
      </c>
      <c r="AO18" s="10">
        <v>7</v>
      </c>
      <c r="AP18" s="10">
        <v>1</v>
      </c>
      <c r="AQ18" s="6"/>
    </row>
    <row r="19" spans="1:43" s="2" customFormat="1" ht="17.25" customHeight="1">
      <c r="A19" s="7" t="s">
        <v>55</v>
      </c>
      <c r="B19" s="9">
        <v>0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14">
        <v>0</v>
      </c>
      <c r="T19" s="10">
        <v>0</v>
      </c>
      <c r="U19" s="10">
        <v>0</v>
      </c>
      <c r="V19" s="10">
        <v>0</v>
      </c>
      <c r="W19" s="10">
        <v>2</v>
      </c>
      <c r="X19" s="10">
        <v>0</v>
      </c>
      <c r="Y19" s="10">
        <v>0</v>
      </c>
      <c r="Z19" s="10">
        <v>2</v>
      </c>
      <c r="AA19" s="10">
        <v>0</v>
      </c>
      <c r="AB19" s="10">
        <v>0</v>
      </c>
      <c r="AC19" s="10">
        <v>1</v>
      </c>
      <c r="AD19" s="10">
        <v>0</v>
      </c>
      <c r="AE19" s="10">
        <v>4</v>
      </c>
      <c r="AF19" s="10">
        <v>0</v>
      </c>
      <c r="AG19" s="10">
        <v>0</v>
      </c>
      <c r="AH19" s="10">
        <v>1</v>
      </c>
      <c r="AI19" s="10">
        <v>0</v>
      </c>
      <c r="AJ19" s="10">
        <v>0</v>
      </c>
      <c r="AK19" s="10">
        <v>0</v>
      </c>
      <c r="AL19" s="10">
        <v>2</v>
      </c>
      <c r="AM19" s="10">
        <v>0</v>
      </c>
      <c r="AN19" s="10">
        <v>0</v>
      </c>
      <c r="AO19" s="10">
        <v>0</v>
      </c>
      <c r="AP19" s="10">
        <v>0</v>
      </c>
      <c r="AQ19" s="6"/>
    </row>
    <row r="20" spans="1:43" s="2" customFormat="1" ht="17.25" customHeight="1">
      <c r="A20" s="7" t="s">
        <v>56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4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6"/>
    </row>
    <row r="21" spans="1:43" s="2" customFormat="1" ht="17.25" customHeight="1">
      <c r="A21" s="7" t="s">
        <v>57</v>
      </c>
      <c r="B21" s="9">
        <v>55</v>
      </c>
      <c r="C21" s="9">
        <v>134</v>
      </c>
      <c r="D21" s="9">
        <v>55</v>
      </c>
      <c r="E21" s="9">
        <v>56</v>
      </c>
      <c r="F21" s="9">
        <v>82</v>
      </c>
      <c r="G21" s="9">
        <v>82</v>
      </c>
      <c r="H21" s="9">
        <v>62</v>
      </c>
      <c r="I21" s="9">
        <v>73</v>
      </c>
      <c r="J21" s="9">
        <v>71</v>
      </c>
      <c r="K21" s="9">
        <v>55</v>
      </c>
      <c r="L21" s="9">
        <v>55</v>
      </c>
      <c r="M21" s="9">
        <v>55</v>
      </c>
      <c r="N21" s="9">
        <v>55</v>
      </c>
      <c r="O21" s="9">
        <v>329</v>
      </c>
      <c r="P21" s="9">
        <v>709</v>
      </c>
      <c r="Q21" s="9">
        <v>370</v>
      </c>
      <c r="R21" s="9">
        <v>61</v>
      </c>
      <c r="S21" s="14">
        <v>69</v>
      </c>
      <c r="T21" s="10">
        <v>56</v>
      </c>
      <c r="U21" s="10">
        <v>55</v>
      </c>
      <c r="V21" s="10">
        <v>55</v>
      </c>
      <c r="W21" s="10">
        <v>119</v>
      </c>
      <c r="X21" s="10">
        <v>23</v>
      </c>
      <c r="Y21" s="10">
        <v>67</v>
      </c>
      <c r="Z21" s="10">
        <v>63</v>
      </c>
      <c r="AA21" s="10">
        <v>56</v>
      </c>
      <c r="AB21" s="10">
        <v>85</v>
      </c>
      <c r="AC21" s="10">
        <v>115</v>
      </c>
      <c r="AD21" s="10">
        <v>55</v>
      </c>
      <c r="AE21" s="10">
        <v>55</v>
      </c>
      <c r="AF21" s="10">
        <v>90</v>
      </c>
      <c r="AG21" s="10">
        <v>348</v>
      </c>
      <c r="AH21" s="10">
        <v>171</v>
      </c>
      <c r="AI21" s="10">
        <v>87</v>
      </c>
      <c r="AJ21" s="10">
        <v>59</v>
      </c>
      <c r="AK21" s="10">
        <v>120</v>
      </c>
      <c r="AL21" s="10">
        <v>157</v>
      </c>
      <c r="AM21" s="10">
        <v>59</v>
      </c>
      <c r="AN21" s="10">
        <v>66</v>
      </c>
      <c r="AO21" s="10">
        <v>60</v>
      </c>
      <c r="AP21" s="10">
        <v>3</v>
      </c>
      <c r="AQ21" s="6"/>
    </row>
    <row r="22" spans="1:40" ht="15">
      <c r="A22" s="3"/>
      <c r="B22" s="4"/>
      <c r="AL22" s="5"/>
      <c r="AN22" s="5"/>
    </row>
    <row r="23" spans="2:40" ht="179.25" customHeight="1">
      <c r="B23" s="21" t="s">
        <v>61</v>
      </c>
      <c r="C23" s="21"/>
      <c r="D23" s="23" t="s">
        <v>60</v>
      </c>
      <c r="E23" s="23"/>
      <c r="F23" s="23"/>
      <c r="G23" s="19" t="s">
        <v>62</v>
      </c>
      <c r="H23" s="19"/>
      <c r="I23" s="22" t="s">
        <v>58</v>
      </c>
      <c r="J23" s="22"/>
      <c r="K23" s="22"/>
      <c r="L23" s="22"/>
      <c r="M23" s="19" t="s">
        <v>63</v>
      </c>
      <c r="N23" s="19"/>
      <c r="O23" s="20" t="s">
        <v>59</v>
      </c>
      <c r="P23" s="20"/>
      <c r="AL23" s="5"/>
      <c r="AN23" s="5"/>
    </row>
    <row r="24" spans="4:6" ht="12.75">
      <c r="D24" s="23"/>
      <c r="E24" s="23"/>
      <c r="F24" s="23"/>
    </row>
    <row r="25" spans="4:6" ht="12.75">
      <c r="D25" s="23"/>
      <c r="E25" s="23"/>
      <c r="F25" s="23"/>
    </row>
    <row r="26" spans="4:6" ht="12.75">
      <c r="D26" s="23"/>
      <c r="E26" s="23"/>
      <c r="F26" s="23"/>
    </row>
    <row r="27" spans="4:6" ht="12.75">
      <c r="D27" s="23"/>
      <c r="E27" s="23"/>
      <c r="F27" s="23"/>
    </row>
    <row r="28" spans="4:6" ht="12.75">
      <c r="D28" s="23"/>
      <c r="E28" s="23"/>
      <c r="F28" s="23"/>
    </row>
    <row r="29" spans="4:6" ht="12.75">
      <c r="D29" s="23"/>
      <c r="E29" s="23"/>
      <c r="F29" s="23"/>
    </row>
  </sheetData>
  <sheetProtection selectLockedCells="1" selectUnlockedCells="1"/>
  <mergeCells count="6">
    <mergeCell ref="G23:H23"/>
    <mergeCell ref="M23:N23"/>
    <mergeCell ref="O23:P23"/>
    <mergeCell ref="B23:C23"/>
    <mergeCell ref="I23:L23"/>
    <mergeCell ref="D23:F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MelnikSM</cp:lastModifiedBy>
  <dcterms:created xsi:type="dcterms:W3CDTF">2013-12-01T07:28:34Z</dcterms:created>
  <dcterms:modified xsi:type="dcterms:W3CDTF">2015-01-20T13:41:51Z</dcterms:modified>
  <cp:category/>
  <cp:version/>
  <cp:contentType/>
  <cp:contentStatus/>
</cp:coreProperties>
</file>