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798"/>
  </bookViews>
  <sheets>
    <sheet name="октябрь_2015" sheetId="1" r:id="rId1"/>
    <sheet name="Диаграмма_сотрудники" sheetId="8" r:id="rId2"/>
    <sheet name="Диаграмма_ученики" sheetId="7" r:id="rId3"/>
    <sheet name="Диаграмма_родители" sheetId="5" r:id="rId4"/>
  </sheets>
  <definedNames>
    <definedName name="Excel_BuiltIn__FilterDatabase" localSheetId="0">октябрь_2015!$A$5:$AO$5</definedName>
  </definedNames>
  <calcPr calcId="125725"/>
</workbook>
</file>

<file path=xl/calcChain.xml><?xml version="1.0" encoding="utf-8"?>
<calcChain xmlns="http://schemas.openxmlformats.org/spreadsheetml/2006/main">
  <c r="F7" i="1"/>
  <c r="F5"/>
  <c r="AP7"/>
  <c r="AP5"/>
  <c r="AM7"/>
  <c r="AM5"/>
  <c r="AL7"/>
  <c r="AI7"/>
  <c r="AG7"/>
  <c r="AG5"/>
  <c r="AF7"/>
  <c r="AF5"/>
  <c r="AC7"/>
  <c r="AC5"/>
  <c r="AB7"/>
  <c r="AB5"/>
  <c r="Z7"/>
  <c r="Z5"/>
  <c r="W7"/>
  <c r="W5"/>
  <c r="P7"/>
  <c r="P5"/>
  <c r="O7"/>
  <c r="O5"/>
  <c r="T7"/>
  <c r="R7"/>
  <c r="AL5"/>
  <c r="AI5"/>
  <c r="Y7"/>
  <c r="Y5"/>
  <c r="Q5"/>
  <c r="Q7"/>
  <c r="N7"/>
  <c r="N5"/>
  <c r="M7"/>
  <c r="L7"/>
  <c r="K7"/>
  <c r="K5"/>
  <c r="I7"/>
  <c r="H7"/>
  <c r="H5"/>
  <c r="G7"/>
  <c r="G5"/>
  <c r="E7"/>
  <c r="E5"/>
  <c r="D7"/>
  <c r="C7"/>
  <c r="C5"/>
  <c r="B7"/>
  <c r="B5"/>
  <c r="AO7"/>
  <c r="AN7"/>
  <c r="AO5"/>
  <c r="AN5"/>
  <c r="AK7"/>
  <c r="AJ7"/>
  <c r="AH7"/>
  <c r="AK5"/>
  <c r="AJ5"/>
  <c r="AH5"/>
  <c r="AE7"/>
  <c r="AD7"/>
  <c r="AE5"/>
  <c r="AD5"/>
  <c r="AA7"/>
  <c r="AA5"/>
  <c r="X7"/>
  <c r="V7"/>
  <c r="U7"/>
  <c r="X5"/>
  <c r="V5"/>
  <c r="U5"/>
  <c r="T5"/>
  <c r="R5"/>
  <c r="M5"/>
  <c r="L5"/>
  <c r="I5"/>
  <c r="D5"/>
  <c r="S7"/>
  <c r="S5"/>
  <c r="J7"/>
  <c r="J5"/>
</calcChain>
</file>

<file path=xl/sharedStrings.xml><?xml version="1.0" encoding="utf-8"?>
<sst xmlns="http://schemas.openxmlformats.org/spreadsheetml/2006/main" count="64" uniqueCount="64">
  <si>
    <t>МБОУ "Елизаветинская СОШ"</t>
  </si>
  <si>
    <t>МБОУ "Войсковицкая СОШ № 2"</t>
  </si>
  <si>
    <t>МБОУ "Белогорская НШ-ДС"</t>
  </si>
  <si>
    <t>МБОУ "Большеколпанская СОШ"</t>
  </si>
  <si>
    <t>МБОУ "Веревская СОШ"</t>
  </si>
  <si>
    <t>МБОУ "Войсковицкая СОШ № 1"</t>
  </si>
  <si>
    <t>МБОУ "Вырицкая СОШ № 1"</t>
  </si>
  <si>
    <t>МБОУ "Высокоключевая СОШ"</t>
  </si>
  <si>
    <t>МБОУ "Гатчинская гимназия им.Ушинского"</t>
  </si>
  <si>
    <t>МБОУ "Дивенская ООШ"</t>
  </si>
  <si>
    <t>МБОУ "Дружногорская СОШ"</t>
  </si>
  <si>
    <t>МБОУ "Елизаветинская ООШ"</t>
  </si>
  <si>
    <t>МБОУ "Кобринская ООШ"</t>
  </si>
  <si>
    <t>МБОУ "Коммунарская СОШ № 1"</t>
  </si>
  <si>
    <t>МБОУ "Коммунарская СОШ № 2"</t>
  </si>
  <si>
    <t>МБОУ "Коммунарская СОШ № 3"</t>
  </si>
  <si>
    <t>МБОУ "Лукашевская СОШ"</t>
  </si>
  <si>
    <t>Минская начальная школа</t>
  </si>
  <si>
    <t>НОУ "Первая академическая гимназия г. Гатчины"</t>
  </si>
  <si>
    <t>МБОУ "Пламенская СОШ"</t>
  </si>
  <si>
    <t>МБОУ "Пригородная СОШ"</t>
  </si>
  <si>
    <t>МБОУ "Пригородная В(С)ОШ"</t>
  </si>
  <si>
    <t>МБОУ "Пудостьская СОШ"</t>
  </si>
  <si>
    <t>МБОУ "Рождественская СОШ"</t>
  </si>
  <si>
    <t>МБОУ "Семринская НОШ"</t>
  </si>
  <si>
    <t>МБОУ "Сиверская СОШ № 3"</t>
  </si>
  <si>
    <t>МБОУ "Сиверская гимназия"</t>
  </si>
  <si>
    <t>ГОУ ЛО "Сиверская специальная школа-интернат"</t>
  </si>
  <si>
    <t>МБОУ "Сиверская ООШ "</t>
  </si>
  <si>
    <t>МБОУ "Гатчинская НОШ № 5"</t>
  </si>
  <si>
    <t>МБОУ "Гатчинская СОШ № 1"</t>
  </si>
  <si>
    <t>МОУ "Гатчинская СОШ № 9 с УИОП"</t>
  </si>
  <si>
    <t>МБОУ "Гатчинская СОШ № 2"</t>
  </si>
  <si>
    <t>МОУ "Гатчинская СОШ № 4 с углубленным изучением о"</t>
  </si>
  <si>
    <t>МБОУ "Гатчинская СОШ № 7"</t>
  </si>
  <si>
    <t>МБОУ "Гатчинская СОШ № 8 "Центр образования"</t>
  </si>
  <si>
    <t>МБОУ "Сусанинская СОШ"</t>
  </si>
  <si>
    <t>МБОУ "Таицкая СОШ"</t>
  </si>
  <si>
    <t>МБОУ "Терволовская ООШ"</t>
  </si>
  <si>
    <t>МБОУ "Кобраловская ООШ"</t>
  </si>
  <si>
    <t>Вход: пользователи</t>
  </si>
  <si>
    <t>Вход: сотрудники</t>
  </si>
  <si>
    <t>Вход: ученики</t>
  </si>
  <si>
    <t>Вход: родители</t>
  </si>
  <si>
    <t>Группы: новые</t>
  </si>
  <si>
    <t>События: новые</t>
  </si>
  <si>
    <t>Школа: оценки</t>
  </si>
  <si>
    <t>Школа: ДЗ создано</t>
  </si>
  <si>
    <t>Школа: ДЗ выдано</t>
  </si>
  <si>
    <t>Школа: ДЗ закрыто</t>
  </si>
  <si>
    <t>Пользователи: активированные</t>
  </si>
  <si>
    <t>Пользователи: новые</t>
  </si>
  <si>
    <t>Группы: участники</t>
  </si>
  <si>
    <t>События: участники</t>
  </si>
  <si>
    <t>Контент: заметки в блоги</t>
  </si>
  <si>
    <t>Контент: комментарии к блогам</t>
  </si>
  <si>
    <t>Контент: сообщения</t>
  </si>
  <si>
    <t>МБОУ "Никольская ООШ"</t>
  </si>
  <si>
    <r>
      <t xml:space="preserve">
МБОУ "Коммунарская СОШ № 1"</t>
    </r>
    <r>
      <rPr>
        <b/>
        <sz val="10"/>
        <rFont val="Arial Cyr"/>
        <charset val="204"/>
      </rPr>
      <t xml:space="preserve">                                                                                                                             МБОУ "Коммунарская СОШ № 2"                                                                             МБОУ "Никольская ООШ"                                 МБОУ "Гатчинская СОШ № 1"                                                                                                                   МБОУ "Кобраловская ООШ"                           МБОУ "Веревская СОШ"                                  </t>
    </r>
  </si>
  <si>
    <t xml:space="preserve">МБОУ "Коммунарская СОШ № 1"
МБОУ "Гатчинская СОШ № 1"                                          МБОУ "Гатчинская НОШ № 5"                                МБОУ "Веревская СОШ"                             МБОУ "Гатчинская СОШ № 8 "Центр образования"            </t>
  </si>
  <si>
    <t xml:space="preserve">МБОУ "Гатчинская СОШ № 8 "Центр образования"
МБОУ "Сиверская СОШ № 3"
МБОУ "Гатчинская СОШ № 5"                            МБОУ "Пудостьская СОШ"                       МБОУ "Сиверская гимназия"                  </t>
  </si>
  <si>
    <r>
      <t>Анализ входов в Дневник в  октябре 2015 года показал  ОУ, в которых активно выходят в Дневник родители:</t>
    </r>
    <r>
      <rPr>
        <b/>
        <sz val="10"/>
        <rFont val="Arial Cyr"/>
        <family val="2"/>
        <charset val="204"/>
      </rPr>
      <t xml:space="preserve"> </t>
    </r>
  </si>
  <si>
    <t>Анализ входов в Дневник в октябре 2015 года показал 6 ОУ, в которых активно работаю сотрудники</t>
  </si>
  <si>
    <t xml:space="preserve">Анализ входов в Дневник в   октябре 2015 года  показал   5  ОУ, в которых активно выходят в Дневник ученики: 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</si>
</sst>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Unicode MS"/>
      <family val="2"/>
      <charset val="204"/>
    </font>
    <font>
      <sz val="10"/>
      <color indexed="8"/>
      <name val="Arial Cyr"/>
      <family val="2"/>
      <charset val="204"/>
    </font>
    <font>
      <b/>
      <u/>
      <sz val="10"/>
      <name val="Arial Unicode MS"/>
      <family val="2"/>
      <charset val="204"/>
    </font>
    <font>
      <b/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Calibri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6"/>
      </patternFill>
    </fill>
    <fill>
      <patternFill patternType="solid">
        <fgColor indexed="22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/>
    <xf numFmtId="0" fontId="0" fillId="24" borderId="0" xfId="0" applyFill="1"/>
    <xf numFmtId="0" fontId="0" fillId="24" borderId="10" xfId="0" applyFill="1" applyBorder="1"/>
    <xf numFmtId="0" fontId="18" fillId="24" borderId="0" xfId="0" applyFont="1" applyFill="1" applyBorder="1" applyAlignment="1">
      <alignment wrapText="1"/>
    </xf>
    <xf numFmtId="0" fontId="0" fillId="24" borderId="0" xfId="0" applyFill="1" applyBorder="1"/>
    <xf numFmtId="0" fontId="18" fillId="24" borderId="0" xfId="0" applyFont="1" applyFill="1" applyAlignment="1">
      <alignment wrapText="1"/>
    </xf>
    <xf numFmtId="0" fontId="0" fillId="24" borderId="11" xfId="0" applyFill="1" applyBorder="1"/>
    <xf numFmtId="0" fontId="18" fillId="24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vertical="center" wrapText="1"/>
    </xf>
    <xf numFmtId="0" fontId="19" fillId="24" borderId="12" xfId="0" applyFont="1" applyFill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24" fillId="24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24" borderId="12" xfId="0" applyFill="1" applyBorder="1" applyAlignment="1">
      <alignment wrapText="1"/>
    </xf>
    <xf numFmtId="0" fontId="18" fillId="22" borderId="12" xfId="0" applyFont="1" applyFill="1" applyBorder="1" applyAlignment="1">
      <alignment wrapText="1"/>
    </xf>
    <xf numFmtId="164" fontId="18" fillId="0" borderId="12" xfId="0" applyNumberFormat="1" applyFont="1" applyFill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24" borderId="0" xfId="0" applyFont="1" applyFill="1"/>
    <xf numFmtId="0" fontId="18" fillId="0" borderId="12" xfId="0" applyFont="1" applyFill="1" applyBorder="1" applyAlignment="1">
      <alignment wrapText="1"/>
    </xf>
    <xf numFmtId="0" fontId="0" fillId="0" borderId="11" xfId="0" applyFill="1" applyBorder="1"/>
    <xf numFmtId="0" fontId="0" fillId="0" borderId="10" xfId="0" applyFill="1" applyBorder="1"/>
    <xf numFmtId="164" fontId="18" fillId="25" borderId="12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164" fontId="18" fillId="26" borderId="12" xfId="0" applyNumberFormat="1" applyFont="1" applyFill="1" applyBorder="1" applyAlignment="1">
      <alignment wrapText="1"/>
    </xf>
    <xf numFmtId="0" fontId="22" fillId="24" borderId="0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8" borderId="0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8"/>
  <c:chart>
    <c:title>
      <c:tx>
        <c:rich>
          <a:bodyPr/>
          <a:lstStyle/>
          <a:p>
            <a:pPr>
              <a:defRPr/>
            </a:pPr>
            <a:r>
              <a:rPr lang="ru-RU"/>
              <a:t>Активность в Дневнике сотрудников школ Гатчинского района</a:t>
            </a:r>
          </a:p>
        </c:rich>
      </c:tx>
      <c:layout>
        <c:manualLayout>
          <c:xMode val="edge"/>
          <c:yMode val="edge"/>
          <c:x val="0.11421911421911422"/>
          <c:y val="2.1645021645021644E-2"/>
        </c:manualLayout>
      </c:layout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5416666666666671"/>
          <c:y val="8.9225589225589236E-2"/>
          <c:w val="0.70208333333333339"/>
          <c:h val="0.83333333333333348"/>
        </c:manualLayout>
      </c:layout>
      <c:bar3DChart>
        <c:barDir val="bar"/>
        <c:grouping val="clustered"/>
        <c:ser>
          <c:idx val="0"/>
          <c:order val="0"/>
          <c:cat>
            <c:strRef>
              <c:f>октябрь_2015!$B$2:$AP$2</c:f>
              <c:strCache>
                <c:ptCount val="38"/>
                <c:pt idx="0">
                  <c:v>МБОУ "Елизаветинская СОШ"</c:v>
                </c:pt>
                <c:pt idx="1">
                  <c:v>МБОУ "Войсковицкая СОШ № 2"</c:v>
                </c:pt>
                <c:pt idx="2">
                  <c:v>МБОУ "Белогорская НШ-ДС"</c:v>
                </c:pt>
                <c:pt idx="3">
                  <c:v>МБОУ "Большеколпанская СОШ"</c:v>
                </c:pt>
                <c:pt idx="4">
                  <c:v>МБОУ "Веревская СОШ"</c:v>
                </c:pt>
                <c:pt idx="5">
                  <c:v>МБОУ "Войсковицкая СОШ № 1"</c:v>
                </c:pt>
                <c:pt idx="6">
                  <c:v>МБОУ "Вырицкая СОШ № 1"</c:v>
                </c:pt>
                <c:pt idx="7">
                  <c:v>МБОУ "Высокоключевая СОШ"</c:v>
                </c:pt>
                <c:pt idx="8">
                  <c:v>МБОУ "Дивенская ООШ"</c:v>
                </c:pt>
                <c:pt idx="9">
                  <c:v>МБОУ "Дружногорская СОШ"</c:v>
                </c:pt>
                <c:pt idx="10">
                  <c:v>МБОУ "Елизаветинская ООШ"</c:v>
                </c:pt>
                <c:pt idx="11">
                  <c:v>МБОУ "Кобринская ООШ"</c:v>
                </c:pt>
                <c:pt idx="12">
                  <c:v>МБОУ "Коммунарская СОШ № 1"</c:v>
                </c:pt>
                <c:pt idx="13">
                  <c:v>МБОУ "Коммунарская СОШ № 2"</c:v>
                </c:pt>
                <c:pt idx="14">
                  <c:v>МБОУ "Коммунарская СОШ № 3"</c:v>
                </c:pt>
                <c:pt idx="15">
                  <c:v>МБОУ "Лукашевская СОШ"</c:v>
                </c:pt>
                <c:pt idx="16">
                  <c:v>МБОУ "Никольская ООШ"</c:v>
                </c:pt>
                <c:pt idx="17">
                  <c:v>НОУ "Первая академическая гимназия г. Гатчины"</c:v>
                </c:pt>
                <c:pt idx="18">
                  <c:v>МБОУ "Пламенская СОШ"</c:v>
                </c:pt>
                <c:pt idx="19">
                  <c:v>МБОУ "Пригородная СОШ"</c:v>
                </c:pt>
                <c:pt idx="20">
                  <c:v>МБОУ "Пудостьская СОШ"</c:v>
                </c:pt>
                <c:pt idx="21">
                  <c:v>МБОУ "Рождественская СОШ"</c:v>
                </c:pt>
                <c:pt idx="22">
                  <c:v>МБОУ "Семринская НОШ"</c:v>
                </c:pt>
                <c:pt idx="23">
                  <c:v>МБОУ "Сиверская СОШ № 3"</c:v>
                </c:pt>
                <c:pt idx="24">
                  <c:v>МБОУ "Сиверская гимназия"</c:v>
                </c:pt>
                <c:pt idx="25">
                  <c:v>ГОУ ЛО "Сиверская специальная школа-интернат"</c:v>
                </c:pt>
                <c:pt idx="26">
                  <c:v>МБОУ "Сиверская ООШ "</c:v>
                </c:pt>
                <c:pt idx="27">
                  <c:v>МБОУ "Гатчинская НОШ № 5"</c:v>
                </c:pt>
                <c:pt idx="28">
                  <c:v>МБОУ "Гатчинская СОШ № 1"</c:v>
                </c:pt>
                <c:pt idx="29">
                  <c:v>МОУ "Гатчинская СОШ № 9 с УИОП"</c:v>
                </c:pt>
                <c:pt idx="30">
                  <c:v>МБОУ "Гатчинская СОШ № 2"</c:v>
                </c:pt>
                <c:pt idx="31">
                  <c:v>МОУ "Гатчинская СОШ № 4 с углубленным изучением о"</c:v>
                </c:pt>
                <c:pt idx="32">
                  <c:v>МБОУ "Гатчинская СОШ № 7"</c:v>
                </c:pt>
                <c:pt idx="33">
                  <c:v>МБОУ "Гатчинская СОШ № 8 "Центр образования"</c:v>
                </c:pt>
                <c:pt idx="34">
                  <c:v>МБОУ "Сусанинская СОШ"</c:v>
                </c:pt>
                <c:pt idx="35">
                  <c:v>МБОУ "Таицкая СОШ"</c:v>
                </c:pt>
                <c:pt idx="36">
                  <c:v>МБОУ "Терволовская ООШ"</c:v>
                </c:pt>
                <c:pt idx="37">
                  <c:v>МБОУ "Кобраловская ООШ"</c:v>
                </c:pt>
              </c:strCache>
            </c:strRef>
          </c:cat>
          <c:val>
            <c:numRef>
              <c:f>октябрь_2015!$B$5:$AP$5</c:f>
              <c:numCache>
                <c:formatCode>0.0</c:formatCode>
                <c:ptCount val="38"/>
                <c:pt idx="0">
                  <c:v>11.619047619047619</c:v>
                </c:pt>
                <c:pt idx="1">
                  <c:v>6.870967741935484</c:v>
                </c:pt>
                <c:pt idx="2">
                  <c:v>2.625</c:v>
                </c:pt>
                <c:pt idx="3">
                  <c:v>7.3448275862068968</c:v>
                </c:pt>
                <c:pt idx="4">
                  <c:v>12.431818181818182</c:v>
                </c:pt>
                <c:pt idx="5">
                  <c:v>10.933333333333334</c:v>
                </c:pt>
                <c:pt idx="6">
                  <c:v>5.1857142857142859</c:v>
                </c:pt>
                <c:pt idx="7">
                  <c:v>4.9000000000000004</c:v>
                </c:pt>
                <c:pt idx="8">
                  <c:v>11.357142857142858</c:v>
                </c:pt>
                <c:pt idx="9">
                  <c:v>1.96</c:v>
                </c:pt>
                <c:pt idx="10">
                  <c:v>10.277777777777779</c:v>
                </c:pt>
                <c:pt idx="11">
                  <c:v>8.15</c:v>
                </c:pt>
                <c:pt idx="12">
                  <c:v>16.78</c:v>
                </c:pt>
                <c:pt idx="13">
                  <c:v>13.578947368421053</c:v>
                </c:pt>
                <c:pt idx="14">
                  <c:v>7.416666666666667</c:v>
                </c:pt>
                <c:pt idx="15">
                  <c:v>6.583333333333333</c:v>
                </c:pt>
                <c:pt idx="16">
                  <c:v>12.571428571428571</c:v>
                </c:pt>
                <c:pt idx="17">
                  <c:v>0.39285714285714285</c:v>
                </c:pt>
                <c:pt idx="18">
                  <c:v>6.258064516129032</c:v>
                </c:pt>
                <c:pt idx="19">
                  <c:v>9.7291666666666661</c:v>
                </c:pt>
                <c:pt idx="20">
                  <c:v>9.7200000000000006</c:v>
                </c:pt>
                <c:pt idx="21">
                  <c:v>10.314285714285715</c:v>
                </c:pt>
                <c:pt idx="22">
                  <c:v>9.5555555555555554</c:v>
                </c:pt>
                <c:pt idx="23">
                  <c:v>11.565217391304348</c:v>
                </c:pt>
                <c:pt idx="24">
                  <c:v>11.419354838709678</c:v>
                </c:pt>
                <c:pt idx="25">
                  <c:v>1.4444444444444444</c:v>
                </c:pt>
                <c:pt idx="26">
                  <c:v>5.2777777777777777</c:v>
                </c:pt>
                <c:pt idx="27">
                  <c:v>10.849056603773585</c:v>
                </c:pt>
                <c:pt idx="28">
                  <c:v>20.068965517241381</c:v>
                </c:pt>
                <c:pt idx="29">
                  <c:v>4.0394736842105265</c:v>
                </c:pt>
                <c:pt idx="30">
                  <c:v>9.225352112676056</c:v>
                </c:pt>
                <c:pt idx="31">
                  <c:v>3.3191489361702127</c:v>
                </c:pt>
                <c:pt idx="32">
                  <c:v>4.9024390243902438</c:v>
                </c:pt>
                <c:pt idx="33">
                  <c:v>10.54</c:v>
                </c:pt>
                <c:pt idx="34">
                  <c:v>10.458333333333334</c:v>
                </c:pt>
                <c:pt idx="35">
                  <c:v>8.1395348837209305</c:v>
                </c:pt>
                <c:pt idx="36">
                  <c:v>8.9523809523809526</c:v>
                </c:pt>
                <c:pt idx="37">
                  <c:v>12.823529411764707</c:v>
                </c:pt>
              </c:numCache>
            </c:numRef>
          </c:val>
        </c:ser>
        <c:shape val="box"/>
        <c:axId val="40843136"/>
        <c:axId val="40844672"/>
        <c:axId val="0"/>
      </c:bar3DChart>
      <c:catAx>
        <c:axId val="40843136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ru-RU"/>
          </a:p>
        </c:txPr>
        <c:crossAx val="40844672"/>
        <c:crosses val="autoZero"/>
        <c:auto val="1"/>
        <c:lblAlgn val="ctr"/>
        <c:lblOffset val="100"/>
      </c:catAx>
      <c:valAx>
        <c:axId val="40844672"/>
        <c:scaling>
          <c:orientation val="minMax"/>
        </c:scaling>
        <c:axPos val="b"/>
        <c:majorGridlines/>
        <c:numFmt formatCode="0.0" sourceLinked="1"/>
        <c:tickLblPos val="nextTo"/>
        <c:crossAx val="40843136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7"/>
  <c:chart>
    <c:title>
      <c:tx>
        <c:rich>
          <a:bodyPr/>
          <a:lstStyle/>
          <a:p>
            <a:pPr>
              <a:defRPr/>
            </a:pPr>
            <a:r>
              <a:rPr lang="ru-RU"/>
              <a:t>Активность в Дневнике учеников школ Гатчинского района</a:t>
            </a:r>
          </a:p>
        </c:rich>
      </c:tx>
      <c:layout>
        <c:manualLayout>
          <c:xMode val="edge"/>
          <c:yMode val="edge"/>
          <c:x val="0.15384615384615385"/>
          <c:y val="2.1645021645021644E-2"/>
        </c:manualLayout>
      </c:layout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5416666666666671"/>
          <c:y val="8.9225589225589236E-2"/>
          <c:w val="0.70208333333333339"/>
          <c:h val="0.83333333333333348"/>
        </c:manualLayout>
      </c:layout>
      <c:bar3DChart>
        <c:barDir val="bar"/>
        <c:grouping val="clustered"/>
        <c:ser>
          <c:idx val="0"/>
          <c:order val="0"/>
          <c:cat>
            <c:strRef>
              <c:f>октябрь_2015!$B$2:$AP$2</c:f>
              <c:strCache>
                <c:ptCount val="38"/>
                <c:pt idx="0">
                  <c:v>МБОУ "Елизаветинская СОШ"</c:v>
                </c:pt>
                <c:pt idx="1">
                  <c:v>МБОУ "Войсковицкая СОШ № 2"</c:v>
                </c:pt>
                <c:pt idx="2">
                  <c:v>МБОУ "Белогорская НШ-ДС"</c:v>
                </c:pt>
                <c:pt idx="3">
                  <c:v>МБОУ "Большеколпанская СОШ"</c:v>
                </c:pt>
                <c:pt idx="4">
                  <c:v>МБОУ "Веревская СОШ"</c:v>
                </c:pt>
                <c:pt idx="5">
                  <c:v>МБОУ "Войсковицкая СОШ № 1"</c:v>
                </c:pt>
                <c:pt idx="6">
                  <c:v>МБОУ "Вырицкая СОШ № 1"</c:v>
                </c:pt>
                <c:pt idx="7">
                  <c:v>МБОУ "Высокоключевая СОШ"</c:v>
                </c:pt>
                <c:pt idx="8">
                  <c:v>МБОУ "Дивенская ООШ"</c:v>
                </c:pt>
                <c:pt idx="9">
                  <c:v>МБОУ "Дружногорская СОШ"</c:v>
                </c:pt>
                <c:pt idx="10">
                  <c:v>МБОУ "Елизаветинская ООШ"</c:v>
                </c:pt>
                <c:pt idx="11">
                  <c:v>МБОУ "Кобринская ООШ"</c:v>
                </c:pt>
                <c:pt idx="12">
                  <c:v>МБОУ "Коммунарская СОШ № 1"</c:v>
                </c:pt>
                <c:pt idx="13">
                  <c:v>МБОУ "Коммунарская СОШ № 2"</c:v>
                </c:pt>
                <c:pt idx="14">
                  <c:v>МБОУ "Коммунарская СОШ № 3"</c:v>
                </c:pt>
                <c:pt idx="15">
                  <c:v>МБОУ "Лукашевская СОШ"</c:v>
                </c:pt>
                <c:pt idx="16">
                  <c:v>МБОУ "Никольская ООШ"</c:v>
                </c:pt>
                <c:pt idx="17">
                  <c:v>НОУ "Первая академическая гимназия г. Гатчины"</c:v>
                </c:pt>
                <c:pt idx="18">
                  <c:v>МБОУ "Пламенская СОШ"</c:v>
                </c:pt>
                <c:pt idx="19">
                  <c:v>МБОУ "Пригородная СОШ"</c:v>
                </c:pt>
                <c:pt idx="20">
                  <c:v>МБОУ "Пудостьская СОШ"</c:v>
                </c:pt>
                <c:pt idx="21">
                  <c:v>МБОУ "Рождественская СОШ"</c:v>
                </c:pt>
                <c:pt idx="22">
                  <c:v>МБОУ "Семринская НОШ"</c:v>
                </c:pt>
                <c:pt idx="23">
                  <c:v>МБОУ "Сиверская СОШ № 3"</c:v>
                </c:pt>
                <c:pt idx="24">
                  <c:v>МБОУ "Сиверская гимназия"</c:v>
                </c:pt>
                <c:pt idx="25">
                  <c:v>ГОУ ЛО "Сиверская специальная школа-интернат"</c:v>
                </c:pt>
                <c:pt idx="26">
                  <c:v>МБОУ "Сиверская ООШ "</c:v>
                </c:pt>
                <c:pt idx="27">
                  <c:v>МБОУ "Гатчинская НОШ № 5"</c:v>
                </c:pt>
                <c:pt idx="28">
                  <c:v>МБОУ "Гатчинская СОШ № 1"</c:v>
                </c:pt>
                <c:pt idx="29">
                  <c:v>МОУ "Гатчинская СОШ № 9 с УИОП"</c:v>
                </c:pt>
                <c:pt idx="30">
                  <c:v>МБОУ "Гатчинская СОШ № 2"</c:v>
                </c:pt>
                <c:pt idx="31">
                  <c:v>МОУ "Гатчинская СОШ № 4 с углубленным изучением о"</c:v>
                </c:pt>
                <c:pt idx="32">
                  <c:v>МБОУ "Гатчинская СОШ № 7"</c:v>
                </c:pt>
                <c:pt idx="33">
                  <c:v>МБОУ "Гатчинская СОШ № 8 "Центр образования"</c:v>
                </c:pt>
                <c:pt idx="34">
                  <c:v>МБОУ "Сусанинская СОШ"</c:v>
                </c:pt>
                <c:pt idx="35">
                  <c:v>МБОУ "Таицкая СОШ"</c:v>
                </c:pt>
                <c:pt idx="36">
                  <c:v>МБОУ "Терволовская ООШ"</c:v>
                </c:pt>
                <c:pt idx="37">
                  <c:v>МБОУ "Кобраловская ООШ"</c:v>
                </c:pt>
              </c:strCache>
            </c:strRef>
          </c:cat>
          <c:val>
            <c:numRef>
              <c:f>октябрь_2015!$B$7:$AP$7</c:f>
              <c:numCache>
                <c:formatCode>0.0</c:formatCode>
                <c:ptCount val="38"/>
                <c:pt idx="0">
                  <c:v>1.078740157480315</c:v>
                </c:pt>
                <c:pt idx="1">
                  <c:v>2.1931330472103006</c:v>
                </c:pt>
                <c:pt idx="2">
                  <c:v>0.22448979591836735</c:v>
                </c:pt>
                <c:pt idx="3">
                  <c:v>0.33544303797468356</c:v>
                </c:pt>
                <c:pt idx="4">
                  <c:v>6.5755968169761276</c:v>
                </c:pt>
                <c:pt idx="5">
                  <c:v>2.9904306220095696</c:v>
                </c:pt>
                <c:pt idx="6">
                  <c:v>0.28768699654775604</c:v>
                </c:pt>
                <c:pt idx="7">
                  <c:v>0.69374999999999998</c:v>
                </c:pt>
                <c:pt idx="8">
                  <c:v>0</c:v>
                </c:pt>
                <c:pt idx="9">
                  <c:v>2.5547445255474453E-2</c:v>
                </c:pt>
                <c:pt idx="10">
                  <c:v>0.8193548387096774</c:v>
                </c:pt>
                <c:pt idx="11">
                  <c:v>1.3675213675213675</c:v>
                </c:pt>
                <c:pt idx="12">
                  <c:v>16.923303834808259</c:v>
                </c:pt>
                <c:pt idx="13">
                  <c:v>3.8181818181818183</c:v>
                </c:pt>
                <c:pt idx="14">
                  <c:v>3.0108695652173911</c:v>
                </c:pt>
                <c:pt idx="15">
                  <c:v>0.16339869281045752</c:v>
                </c:pt>
                <c:pt idx="16">
                  <c:v>1.2108433734939759</c:v>
                </c:pt>
                <c:pt idx="17">
                  <c:v>0</c:v>
                </c:pt>
                <c:pt idx="18">
                  <c:v>0.23509933774834438</c:v>
                </c:pt>
                <c:pt idx="19">
                  <c:v>1.8069414316702821</c:v>
                </c:pt>
                <c:pt idx="20">
                  <c:v>1.6867469879518073</c:v>
                </c:pt>
                <c:pt idx="21">
                  <c:v>1.6848249027237354</c:v>
                </c:pt>
                <c:pt idx="22">
                  <c:v>0.47272727272727272</c:v>
                </c:pt>
                <c:pt idx="23">
                  <c:v>2.6500994035785288</c:v>
                </c:pt>
                <c:pt idx="24">
                  <c:v>3.2424623115577891</c:v>
                </c:pt>
                <c:pt idx="25">
                  <c:v>0</c:v>
                </c:pt>
                <c:pt idx="26">
                  <c:v>0.23157894736842105</c:v>
                </c:pt>
                <c:pt idx="27">
                  <c:v>4.3870094722598107</c:v>
                </c:pt>
                <c:pt idx="28">
                  <c:v>12.344355758266818</c:v>
                </c:pt>
                <c:pt idx="29">
                  <c:v>3.1984304932735426</c:v>
                </c:pt>
                <c:pt idx="30">
                  <c:v>2.0302663438256658</c:v>
                </c:pt>
                <c:pt idx="31">
                  <c:v>0.41309823677581864</c:v>
                </c:pt>
                <c:pt idx="32">
                  <c:v>0.5072164948453608</c:v>
                </c:pt>
                <c:pt idx="33">
                  <c:v>4.0275974025974026</c:v>
                </c:pt>
                <c:pt idx="34">
                  <c:v>2.1136363636363638</c:v>
                </c:pt>
                <c:pt idx="35">
                  <c:v>0.4849699398797595</c:v>
                </c:pt>
                <c:pt idx="36">
                  <c:v>0.44137931034482758</c:v>
                </c:pt>
                <c:pt idx="37">
                  <c:v>2.2975206611570247</c:v>
                </c:pt>
              </c:numCache>
            </c:numRef>
          </c:val>
        </c:ser>
        <c:shape val="box"/>
        <c:axId val="46604288"/>
        <c:axId val="46605824"/>
        <c:axId val="0"/>
      </c:bar3DChart>
      <c:catAx>
        <c:axId val="4660428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ru-RU"/>
          </a:p>
        </c:txPr>
        <c:crossAx val="46605824"/>
        <c:crosses val="autoZero"/>
        <c:auto val="1"/>
        <c:lblAlgn val="ctr"/>
        <c:lblOffset val="100"/>
      </c:catAx>
      <c:valAx>
        <c:axId val="46605824"/>
        <c:scaling>
          <c:orientation val="minMax"/>
        </c:scaling>
        <c:axPos val="b"/>
        <c:majorGridlines/>
        <c:numFmt formatCode="0.0" sourceLinked="1"/>
        <c:tickLblPos val="nextTo"/>
        <c:crossAx val="4660428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6"/>
  <c:chart>
    <c:title>
      <c:tx>
        <c:rich>
          <a:bodyPr/>
          <a:lstStyle/>
          <a:p>
            <a:pPr>
              <a:defRPr/>
            </a:pPr>
            <a:r>
              <a:rPr lang="ru-RU"/>
              <a:t>Активность в Дневнике родителей школ Гатчинского района</a:t>
            </a:r>
          </a:p>
        </c:rich>
      </c:tx>
      <c:layout>
        <c:manualLayout>
          <c:xMode val="edge"/>
          <c:yMode val="edge"/>
          <c:x val="0.13752913752913754"/>
          <c:y val="2.1645021645021644E-2"/>
        </c:manualLayout>
      </c:layout>
      <c:spPr>
        <a:noFill/>
        <a:ln w="25400">
          <a:noFill/>
        </a:ln>
      </c:spPr>
    </c:title>
    <c:view3D>
      <c:depthPercent val="100"/>
      <c:rAngAx val="1"/>
    </c:view3D>
    <c:plotArea>
      <c:layout>
        <c:manualLayout>
          <c:layoutTarget val="inner"/>
          <c:xMode val="edge"/>
          <c:yMode val="edge"/>
          <c:x val="0.25416666666666671"/>
          <c:y val="8.9225589225589236E-2"/>
          <c:w val="0.70000000000000007"/>
          <c:h val="0.83333333333333348"/>
        </c:manualLayout>
      </c:layout>
      <c:bar3DChart>
        <c:barDir val="bar"/>
        <c:grouping val="clustered"/>
        <c:ser>
          <c:idx val="0"/>
          <c:order val="0"/>
          <c:cat>
            <c:strRef>
              <c:f>октябрь_2015!$B$2:$AP$2</c:f>
              <c:strCache>
                <c:ptCount val="38"/>
                <c:pt idx="0">
                  <c:v>МБОУ "Елизаветинская СОШ"</c:v>
                </c:pt>
                <c:pt idx="1">
                  <c:v>МБОУ "Войсковицкая СОШ № 2"</c:v>
                </c:pt>
                <c:pt idx="2">
                  <c:v>МБОУ "Белогорская НШ-ДС"</c:v>
                </c:pt>
                <c:pt idx="3">
                  <c:v>МБОУ "Большеколпанская СОШ"</c:v>
                </c:pt>
                <c:pt idx="4">
                  <c:v>МБОУ "Веревская СОШ"</c:v>
                </c:pt>
                <c:pt idx="5">
                  <c:v>МБОУ "Войсковицкая СОШ № 1"</c:v>
                </c:pt>
                <c:pt idx="6">
                  <c:v>МБОУ "Вырицкая СОШ № 1"</c:v>
                </c:pt>
                <c:pt idx="7">
                  <c:v>МБОУ "Высокоключевая СОШ"</c:v>
                </c:pt>
                <c:pt idx="8">
                  <c:v>МБОУ "Дивенская ООШ"</c:v>
                </c:pt>
                <c:pt idx="9">
                  <c:v>МБОУ "Дружногорская СОШ"</c:v>
                </c:pt>
                <c:pt idx="10">
                  <c:v>МБОУ "Елизаветинская ООШ"</c:v>
                </c:pt>
                <c:pt idx="11">
                  <c:v>МБОУ "Кобринская ООШ"</c:v>
                </c:pt>
                <c:pt idx="12">
                  <c:v>МБОУ "Коммунарская СОШ № 1"</c:v>
                </c:pt>
                <c:pt idx="13">
                  <c:v>МБОУ "Коммунарская СОШ № 2"</c:v>
                </c:pt>
                <c:pt idx="14">
                  <c:v>МБОУ "Коммунарская СОШ № 3"</c:v>
                </c:pt>
                <c:pt idx="15">
                  <c:v>МБОУ "Лукашевская СОШ"</c:v>
                </c:pt>
                <c:pt idx="16">
                  <c:v>МБОУ "Никольская ООШ"</c:v>
                </c:pt>
                <c:pt idx="17">
                  <c:v>НОУ "Первая академическая гимназия г. Гатчины"</c:v>
                </c:pt>
                <c:pt idx="18">
                  <c:v>МБОУ "Пламенская СОШ"</c:v>
                </c:pt>
                <c:pt idx="19">
                  <c:v>МБОУ "Пригородная СОШ"</c:v>
                </c:pt>
                <c:pt idx="20">
                  <c:v>МБОУ "Пудостьская СОШ"</c:v>
                </c:pt>
                <c:pt idx="21">
                  <c:v>МБОУ "Рождественская СОШ"</c:v>
                </c:pt>
                <c:pt idx="22">
                  <c:v>МБОУ "Семринская НОШ"</c:v>
                </c:pt>
                <c:pt idx="23">
                  <c:v>МБОУ "Сиверская СОШ № 3"</c:v>
                </c:pt>
                <c:pt idx="24">
                  <c:v>МБОУ "Сиверская гимназия"</c:v>
                </c:pt>
                <c:pt idx="25">
                  <c:v>ГОУ ЛО "Сиверская специальная школа-интернат"</c:v>
                </c:pt>
                <c:pt idx="26">
                  <c:v>МБОУ "Сиверская ООШ "</c:v>
                </c:pt>
                <c:pt idx="27">
                  <c:v>МБОУ "Гатчинская НОШ № 5"</c:v>
                </c:pt>
                <c:pt idx="28">
                  <c:v>МБОУ "Гатчинская СОШ № 1"</c:v>
                </c:pt>
                <c:pt idx="29">
                  <c:v>МОУ "Гатчинская СОШ № 9 с УИОП"</c:v>
                </c:pt>
                <c:pt idx="30">
                  <c:v>МБОУ "Гатчинская СОШ № 2"</c:v>
                </c:pt>
                <c:pt idx="31">
                  <c:v>МОУ "Гатчинская СОШ № 4 с углубленным изучением о"</c:v>
                </c:pt>
                <c:pt idx="32">
                  <c:v>МБОУ "Гатчинская СОШ № 7"</c:v>
                </c:pt>
                <c:pt idx="33">
                  <c:v>МБОУ "Гатчинская СОШ № 8 "Центр образования"</c:v>
                </c:pt>
                <c:pt idx="34">
                  <c:v>МБОУ "Сусанинская СОШ"</c:v>
                </c:pt>
                <c:pt idx="35">
                  <c:v>МБОУ "Таицкая СОШ"</c:v>
                </c:pt>
                <c:pt idx="36">
                  <c:v>МБОУ "Терволовская ООШ"</c:v>
                </c:pt>
                <c:pt idx="37">
                  <c:v>МБОУ "Кобраловская ООШ"</c:v>
                </c:pt>
              </c:strCache>
            </c:strRef>
          </c:cat>
          <c:val>
            <c:numRef>
              <c:f>октябрь_2015!$B$8:$AP$8</c:f>
              <c:numCache>
                <c:formatCode>General</c:formatCode>
                <c:ptCount val="38"/>
                <c:pt idx="0">
                  <c:v>53</c:v>
                </c:pt>
                <c:pt idx="1">
                  <c:v>92</c:v>
                </c:pt>
                <c:pt idx="2">
                  <c:v>0</c:v>
                </c:pt>
                <c:pt idx="3">
                  <c:v>65</c:v>
                </c:pt>
                <c:pt idx="4">
                  <c:v>137</c:v>
                </c:pt>
                <c:pt idx="5">
                  <c:v>185</c:v>
                </c:pt>
                <c:pt idx="6">
                  <c:v>188</c:v>
                </c:pt>
                <c:pt idx="7">
                  <c:v>0</c:v>
                </c:pt>
                <c:pt idx="8">
                  <c:v>30</c:v>
                </c:pt>
                <c:pt idx="9">
                  <c:v>20</c:v>
                </c:pt>
                <c:pt idx="10">
                  <c:v>38</c:v>
                </c:pt>
                <c:pt idx="11">
                  <c:v>144</c:v>
                </c:pt>
                <c:pt idx="12">
                  <c:v>143</c:v>
                </c:pt>
                <c:pt idx="13">
                  <c:v>353</c:v>
                </c:pt>
                <c:pt idx="14">
                  <c:v>318</c:v>
                </c:pt>
                <c:pt idx="15">
                  <c:v>131</c:v>
                </c:pt>
                <c:pt idx="16">
                  <c:v>182</c:v>
                </c:pt>
                <c:pt idx="17">
                  <c:v>0</c:v>
                </c:pt>
                <c:pt idx="18">
                  <c:v>157</c:v>
                </c:pt>
                <c:pt idx="19">
                  <c:v>96</c:v>
                </c:pt>
                <c:pt idx="20">
                  <c:v>937</c:v>
                </c:pt>
                <c:pt idx="21">
                  <c:v>155</c:v>
                </c:pt>
                <c:pt idx="22">
                  <c:v>126</c:v>
                </c:pt>
                <c:pt idx="23">
                  <c:v>1435</c:v>
                </c:pt>
                <c:pt idx="24">
                  <c:v>1389</c:v>
                </c:pt>
                <c:pt idx="25">
                  <c:v>0</c:v>
                </c:pt>
                <c:pt idx="26">
                  <c:v>0</c:v>
                </c:pt>
                <c:pt idx="27">
                  <c:v>3185</c:v>
                </c:pt>
                <c:pt idx="28">
                  <c:v>316</c:v>
                </c:pt>
                <c:pt idx="29">
                  <c:v>56</c:v>
                </c:pt>
                <c:pt idx="30">
                  <c:v>494</c:v>
                </c:pt>
                <c:pt idx="31">
                  <c:v>86</c:v>
                </c:pt>
                <c:pt idx="32">
                  <c:v>390</c:v>
                </c:pt>
                <c:pt idx="33">
                  <c:v>1984</c:v>
                </c:pt>
                <c:pt idx="34">
                  <c:v>155</c:v>
                </c:pt>
                <c:pt idx="35">
                  <c:v>505</c:v>
                </c:pt>
                <c:pt idx="36">
                  <c:v>128</c:v>
                </c:pt>
                <c:pt idx="37">
                  <c:v>155</c:v>
                </c:pt>
              </c:numCache>
            </c:numRef>
          </c:val>
        </c:ser>
        <c:shape val="box"/>
        <c:axId val="40783232"/>
        <c:axId val="40805504"/>
        <c:axId val="0"/>
      </c:bar3DChart>
      <c:catAx>
        <c:axId val="40783232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ru-RU"/>
          </a:p>
        </c:txPr>
        <c:crossAx val="40805504"/>
        <c:crosses val="autoZero"/>
        <c:auto val="1"/>
        <c:lblAlgn val="ctr"/>
        <c:lblOffset val="100"/>
      </c:catAx>
      <c:valAx>
        <c:axId val="40805504"/>
        <c:scaling>
          <c:orientation val="minMax"/>
        </c:scaling>
        <c:axPos val="b"/>
        <c:majorGridlines/>
        <c:numFmt formatCode="General" sourceLinked="1"/>
        <c:tickLblPos val="nextTo"/>
        <c:crossAx val="40783232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32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4086225" cy="220027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4086225" cy="220027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4086225" cy="220027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7"/>
  <sheetViews>
    <sheetView tabSelected="1" zoomScale="90" zoomScaleNormal="90" workbookViewId="0">
      <pane xSplit="1" topLeftCell="B1" activePane="topRight" state="frozen"/>
      <selection pane="topRight" activeCell="D2" sqref="D2"/>
    </sheetView>
  </sheetViews>
  <sheetFormatPr defaultColWidth="9" defaultRowHeight="12.75"/>
  <cols>
    <col min="1" max="1" width="30.5703125" style="1" customWidth="1"/>
    <col min="2" max="2" width="13" style="1" customWidth="1"/>
    <col min="3" max="3" width="14.85546875" style="1" customWidth="1"/>
    <col min="4" max="9" width="13.42578125" style="1" customWidth="1"/>
    <col min="10" max="10" width="13.42578125" style="1" hidden="1" customWidth="1"/>
    <col min="11" max="13" width="13.42578125" style="1" customWidth="1"/>
    <col min="14" max="14" width="17.7109375" style="1" customWidth="1"/>
    <col min="15" max="15" width="19" style="1" customWidth="1"/>
    <col min="16" max="17" width="15.7109375" style="1" customWidth="1"/>
    <col min="18" max="18" width="13.42578125" style="1" customWidth="1"/>
    <col min="19" max="19" width="13.42578125" style="1" hidden="1" customWidth="1"/>
    <col min="20" max="20" width="13.42578125" style="18" customWidth="1"/>
    <col min="21" max="23" width="13.42578125" style="1" customWidth="1"/>
    <col min="24" max="24" width="11.5703125" style="1" hidden="1" customWidth="1"/>
    <col min="25" max="26" width="13.42578125" style="1" customWidth="1"/>
    <col min="27" max="27" width="14.140625" style="1" customWidth="1"/>
    <col min="28" max="28" width="13.42578125" style="1" customWidth="1"/>
    <col min="29" max="29" width="12.5703125" style="1" customWidth="1"/>
    <col min="30" max="41" width="13.42578125" style="1" customWidth="1"/>
    <col min="42" max="42" width="14.28515625" style="1" customWidth="1"/>
    <col min="43" max="16384" width="9" style="1"/>
  </cols>
  <sheetData>
    <row r="2" spans="1:59" ht="81" customHeight="1">
      <c r="A2" s="7"/>
      <c r="B2" s="10" t="s">
        <v>0</v>
      </c>
      <c r="C2" s="10" t="s">
        <v>1</v>
      </c>
      <c r="D2" s="10" t="s">
        <v>2</v>
      </c>
      <c r="E2" s="10" t="s">
        <v>3</v>
      </c>
      <c r="F2" s="14" t="s">
        <v>4</v>
      </c>
      <c r="G2" s="11" t="s">
        <v>5</v>
      </c>
      <c r="H2" s="11" t="s">
        <v>6</v>
      </c>
      <c r="I2" s="11" t="s">
        <v>7</v>
      </c>
      <c r="J2" s="12" t="s">
        <v>8</v>
      </c>
      <c r="K2" s="14" t="s">
        <v>9</v>
      </c>
      <c r="L2" s="11" t="s">
        <v>10</v>
      </c>
      <c r="M2" s="11" t="s">
        <v>11</v>
      </c>
      <c r="N2" s="14" t="s">
        <v>12</v>
      </c>
      <c r="O2" s="11" t="s">
        <v>13</v>
      </c>
      <c r="P2" s="11" t="s">
        <v>14</v>
      </c>
      <c r="Q2" s="14" t="s">
        <v>15</v>
      </c>
      <c r="R2" s="11" t="s">
        <v>16</v>
      </c>
      <c r="S2" s="11" t="s">
        <v>17</v>
      </c>
      <c r="T2" s="11" t="s">
        <v>57</v>
      </c>
      <c r="U2" s="14" t="s">
        <v>18</v>
      </c>
      <c r="V2" s="11" t="s">
        <v>19</v>
      </c>
      <c r="W2" s="11" t="s">
        <v>20</v>
      </c>
      <c r="X2" s="11" t="s">
        <v>21</v>
      </c>
      <c r="Y2" s="14" t="s">
        <v>22</v>
      </c>
      <c r="Z2" s="11" t="s">
        <v>23</v>
      </c>
      <c r="AA2" s="11" t="s">
        <v>24</v>
      </c>
      <c r="AB2" s="14" t="s">
        <v>25</v>
      </c>
      <c r="AC2" s="14" t="s">
        <v>26</v>
      </c>
      <c r="AD2" s="11" t="s">
        <v>27</v>
      </c>
      <c r="AE2" s="11" t="s">
        <v>28</v>
      </c>
      <c r="AF2" s="14" t="s">
        <v>29</v>
      </c>
      <c r="AG2" s="11" t="s">
        <v>30</v>
      </c>
      <c r="AH2" s="11" t="s">
        <v>31</v>
      </c>
      <c r="AI2" s="11" t="s">
        <v>32</v>
      </c>
      <c r="AJ2" s="11" t="s">
        <v>33</v>
      </c>
      <c r="AK2" s="11" t="s">
        <v>34</v>
      </c>
      <c r="AL2" s="14" t="s">
        <v>35</v>
      </c>
      <c r="AM2" s="11" t="s">
        <v>36</v>
      </c>
      <c r="AN2" s="11" t="s">
        <v>37</v>
      </c>
      <c r="AO2" s="11" t="s">
        <v>38</v>
      </c>
      <c r="AP2" s="14" t="s">
        <v>39</v>
      </c>
      <c r="AQ2" s="6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2" customFormat="1" ht="17.25" customHeight="1">
      <c r="A3" s="7" t="s">
        <v>40</v>
      </c>
      <c r="B3" s="7">
        <v>412</v>
      </c>
      <c r="C3" s="7">
        <v>761</v>
      </c>
      <c r="D3" s="7">
        <v>32</v>
      </c>
      <c r="E3" s="7">
        <v>384</v>
      </c>
      <c r="F3" s="7">
        <v>3108</v>
      </c>
      <c r="G3" s="7">
        <v>1927</v>
      </c>
      <c r="H3" s="7">
        <v>739</v>
      </c>
      <c r="I3" s="7">
        <v>209</v>
      </c>
      <c r="J3" s="7">
        <v>145</v>
      </c>
      <c r="K3" s="7">
        <v>189</v>
      </c>
      <c r="L3" s="7">
        <v>76</v>
      </c>
      <c r="M3" s="7">
        <v>350</v>
      </c>
      <c r="N3" s="7">
        <v>467</v>
      </c>
      <c r="O3" s="7">
        <v>12425</v>
      </c>
      <c r="P3" s="7">
        <v>2424</v>
      </c>
      <c r="Q3" s="7">
        <v>2585</v>
      </c>
      <c r="R3" s="7">
        <v>311</v>
      </c>
      <c r="S3" s="7">
        <v>12</v>
      </c>
      <c r="T3" s="7">
        <v>588</v>
      </c>
      <c r="U3" s="7">
        <v>11</v>
      </c>
      <c r="V3" s="7">
        <v>395</v>
      </c>
      <c r="W3" s="7">
        <v>1379</v>
      </c>
      <c r="X3" s="7">
        <v>11</v>
      </c>
      <c r="Y3" s="7">
        <v>1903</v>
      </c>
      <c r="Z3" s="7">
        <v>900</v>
      </c>
      <c r="AA3" s="7">
        <v>231</v>
      </c>
      <c r="AB3" s="7">
        <v>3295</v>
      </c>
      <c r="AC3" s="7">
        <v>4534</v>
      </c>
      <c r="AD3" s="7">
        <v>39</v>
      </c>
      <c r="AE3" s="7">
        <v>117</v>
      </c>
      <c r="AF3" s="7">
        <v>6958</v>
      </c>
      <c r="AG3" s="7">
        <v>12247</v>
      </c>
      <c r="AH3" s="7">
        <v>3216</v>
      </c>
      <c r="AI3" s="7">
        <v>2797</v>
      </c>
      <c r="AJ3" s="7">
        <v>395</v>
      </c>
      <c r="AK3" s="7">
        <v>835</v>
      </c>
      <c r="AL3" s="7">
        <v>4889</v>
      </c>
      <c r="AM3" s="7">
        <v>851</v>
      </c>
      <c r="AN3" s="7">
        <v>1044</v>
      </c>
      <c r="AO3" s="7">
        <v>346</v>
      </c>
      <c r="AP3" s="7">
        <v>553</v>
      </c>
      <c r="AQ3" s="6"/>
    </row>
    <row r="4" spans="1:59" s="2" customFormat="1" ht="17.25" hidden="1" customHeight="1">
      <c r="A4" s="7"/>
      <c r="B4" s="7">
        <v>244</v>
      </c>
      <c r="C4" s="7">
        <v>213</v>
      </c>
      <c r="D4" s="7">
        <v>21</v>
      </c>
      <c r="E4" s="7">
        <v>213</v>
      </c>
      <c r="F4" s="7">
        <v>547</v>
      </c>
      <c r="G4" s="7">
        <v>492</v>
      </c>
      <c r="H4" s="7">
        <v>363</v>
      </c>
      <c r="I4" s="7">
        <v>98</v>
      </c>
      <c r="J4" s="7">
        <v>20</v>
      </c>
      <c r="K4" s="7">
        <v>159</v>
      </c>
      <c r="L4" s="7">
        <v>49</v>
      </c>
      <c r="M4" s="7">
        <v>185</v>
      </c>
      <c r="N4" s="7">
        <v>163</v>
      </c>
      <c r="O4" s="7">
        <v>839</v>
      </c>
      <c r="P4" s="7">
        <v>516</v>
      </c>
      <c r="Q4" s="7">
        <v>356</v>
      </c>
      <c r="R4" s="7">
        <v>158</v>
      </c>
      <c r="S4" s="7">
        <v>11</v>
      </c>
      <c r="T4" s="7">
        <v>264</v>
      </c>
      <c r="U4" s="7">
        <v>11</v>
      </c>
      <c r="V4" s="7">
        <v>194</v>
      </c>
      <c r="W4" s="7">
        <v>467</v>
      </c>
      <c r="X4" s="7">
        <v>11</v>
      </c>
      <c r="Y4" s="7">
        <v>486</v>
      </c>
      <c r="Z4" s="7">
        <v>361</v>
      </c>
      <c r="AA4" s="7">
        <v>86</v>
      </c>
      <c r="AB4" s="7">
        <v>532</v>
      </c>
      <c r="AC4" s="7">
        <v>708</v>
      </c>
      <c r="AD4" s="7">
        <v>39</v>
      </c>
      <c r="AE4" s="7">
        <v>95</v>
      </c>
      <c r="AF4" s="7">
        <v>575</v>
      </c>
      <c r="AG4" s="7">
        <v>1164</v>
      </c>
      <c r="AH4" s="7">
        <v>307</v>
      </c>
      <c r="AI4" s="7">
        <v>655</v>
      </c>
      <c r="AJ4" s="7">
        <v>156</v>
      </c>
      <c r="AK4" s="7">
        <v>201</v>
      </c>
      <c r="AL4" s="7">
        <v>527</v>
      </c>
      <c r="AM4" s="7">
        <v>251</v>
      </c>
      <c r="AN4" s="7">
        <v>350</v>
      </c>
      <c r="AO4" s="7">
        <v>188</v>
      </c>
      <c r="AP4" s="7">
        <v>218</v>
      </c>
      <c r="AQ4" s="6"/>
    </row>
    <row r="5" spans="1:59" s="21" customFormat="1" ht="17.25" customHeight="1">
      <c r="A5" s="19" t="s">
        <v>41</v>
      </c>
      <c r="B5" s="16">
        <f>B4/21</f>
        <v>11.619047619047619</v>
      </c>
      <c r="C5" s="16">
        <f>C4/31</f>
        <v>6.870967741935484</v>
      </c>
      <c r="D5" s="16">
        <f>D4/8</f>
        <v>2.625</v>
      </c>
      <c r="E5" s="16">
        <f>E4/29</f>
        <v>7.3448275862068968</v>
      </c>
      <c r="F5" s="22">
        <f>F4/44</f>
        <v>12.431818181818182</v>
      </c>
      <c r="G5" s="16">
        <f>G4/45</f>
        <v>10.933333333333334</v>
      </c>
      <c r="H5" s="16">
        <f>H4/70</f>
        <v>5.1857142857142859</v>
      </c>
      <c r="I5" s="16">
        <f>I4/20</f>
        <v>4.9000000000000004</v>
      </c>
      <c r="J5" s="16">
        <f>J4/61</f>
        <v>0.32786885245901637</v>
      </c>
      <c r="K5" s="16">
        <f>K4/14</f>
        <v>11.357142857142858</v>
      </c>
      <c r="L5" s="16">
        <f>L4/25</f>
        <v>1.96</v>
      </c>
      <c r="M5" s="16">
        <f>M4/18</f>
        <v>10.277777777777779</v>
      </c>
      <c r="N5" s="16">
        <f>N4/20</f>
        <v>8.15</v>
      </c>
      <c r="O5" s="22">
        <f>O4/50</f>
        <v>16.78</v>
      </c>
      <c r="P5" s="22">
        <f>P4/38</f>
        <v>13.578947368421053</v>
      </c>
      <c r="Q5" s="16">
        <f>Q4/48</f>
        <v>7.416666666666667</v>
      </c>
      <c r="R5" s="16">
        <f>R4/24</f>
        <v>6.583333333333333</v>
      </c>
      <c r="S5" s="16">
        <f>S4/15</f>
        <v>0.73333333333333328</v>
      </c>
      <c r="T5" s="22">
        <f>T4/21</f>
        <v>12.571428571428571</v>
      </c>
      <c r="U5" s="16">
        <f>U4/28</f>
        <v>0.39285714285714285</v>
      </c>
      <c r="V5" s="16">
        <f>V4/31</f>
        <v>6.258064516129032</v>
      </c>
      <c r="W5" s="16">
        <f>W4/48</f>
        <v>9.7291666666666661</v>
      </c>
      <c r="X5" s="16">
        <f>X4/26</f>
        <v>0.42307692307692307</v>
      </c>
      <c r="Y5" s="16">
        <f>Y4/50</f>
        <v>9.7200000000000006</v>
      </c>
      <c r="Z5" s="16">
        <f>Z4/35</f>
        <v>10.314285714285715</v>
      </c>
      <c r="AA5" s="16">
        <f>AA4/9</f>
        <v>9.5555555555555554</v>
      </c>
      <c r="AB5" s="16">
        <f>AB4/46</f>
        <v>11.565217391304348</v>
      </c>
      <c r="AC5" s="16">
        <f>AC4/62</f>
        <v>11.419354838709678</v>
      </c>
      <c r="AD5" s="16">
        <f>AD4/27</f>
        <v>1.4444444444444444</v>
      </c>
      <c r="AE5" s="16">
        <f>AE4/18</f>
        <v>5.2777777777777777</v>
      </c>
      <c r="AF5" s="16">
        <f>AF4/53</f>
        <v>10.849056603773585</v>
      </c>
      <c r="AG5" s="22">
        <f>AG4/58</f>
        <v>20.068965517241381</v>
      </c>
      <c r="AH5" s="16">
        <f>AH4/76</f>
        <v>4.0394736842105265</v>
      </c>
      <c r="AI5" s="16">
        <f>AI4/71</f>
        <v>9.225352112676056</v>
      </c>
      <c r="AJ5" s="16">
        <f>AJ4/47</f>
        <v>3.3191489361702127</v>
      </c>
      <c r="AK5" s="16">
        <f>AK4/41</f>
        <v>4.9024390243902438</v>
      </c>
      <c r="AL5" s="16">
        <f>AL4/50</f>
        <v>10.54</v>
      </c>
      <c r="AM5" s="16">
        <f>AM4/24</f>
        <v>10.458333333333334</v>
      </c>
      <c r="AN5" s="16">
        <f>AN4/43</f>
        <v>8.1395348837209305</v>
      </c>
      <c r="AO5" s="16">
        <f>AO4/21</f>
        <v>8.9523809523809526</v>
      </c>
      <c r="AP5" s="22">
        <f>AP4/17</f>
        <v>12.823529411764707</v>
      </c>
      <c r="AQ5" s="20"/>
    </row>
    <row r="6" spans="1:59" s="2" customFormat="1" ht="17.25" hidden="1" customHeight="1">
      <c r="A6" s="7"/>
      <c r="B6" s="7">
        <v>137</v>
      </c>
      <c r="C6" s="7">
        <v>511</v>
      </c>
      <c r="D6" s="7">
        <v>11</v>
      </c>
      <c r="E6" s="7">
        <v>106</v>
      </c>
      <c r="F6" s="7">
        <v>2479</v>
      </c>
      <c r="G6" s="7">
        <v>1250</v>
      </c>
      <c r="H6" s="7">
        <v>250</v>
      </c>
      <c r="I6" s="7">
        <v>111</v>
      </c>
      <c r="J6" s="7">
        <v>118</v>
      </c>
      <c r="K6" s="7">
        <v>0</v>
      </c>
      <c r="L6" s="7">
        <v>7</v>
      </c>
      <c r="M6" s="7">
        <v>127</v>
      </c>
      <c r="N6" s="7">
        <v>160</v>
      </c>
      <c r="O6" s="7">
        <v>11474</v>
      </c>
      <c r="P6" s="7">
        <v>1638</v>
      </c>
      <c r="Q6" s="7">
        <v>1939</v>
      </c>
      <c r="R6" s="7">
        <v>25</v>
      </c>
      <c r="S6" s="7">
        <v>0</v>
      </c>
      <c r="T6" s="7">
        <v>201</v>
      </c>
      <c r="U6" s="7">
        <v>0</v>
      </c>
      <c r="V6" s="7">
        <v>71</v>
      </c>
      <c r="W6" s="7">
        <v>833</v>
      </c>
      <c r="X6" s="7">
        <v>0</v>
      </c>
      <c r="Y6" s="7">
        <v>700</v>
      </c>
      <c r="Z6" s="7">
        <v>433</v>
      </c>
      <c r="AA6" s="7">
        <v>26</v>
      </c>
      <c r="AB6" s="7">
        <v>1333</v>
      </c>
      <c r="AC6" s="7">
        <v>2581</v>
      </c>
      <c r="AD6" s="7">
        <v>0</v>
      </c>
      <c r="AE6" s="7">
        <v>22</v>
      </c>
      <c r="AF6" s="7">
        <v>3242</v>
      </c>
      <c r="AG6" s="7">
        <v>10826</v>
      </c>
      <c r="AH6" s="7">
        <v>2853</v>
      </c>
      <c r="AI6" s="7">
        <v>1677</v>
      </c>
      <c r="AJ6" s="7">
        <v>164</v>
      </c>
      <c r="AK6" s="7">
        <v>246</v>
      </c>
      <c r="AL6" s="7">
        <v>2481</v>
      </c>
      <c r="AM6" s="7">
        <v>465</v>
      </c>
      <c r="AN6" s="7">
        <v>242</v>
      </c>
      <c r="AO6" s="7">
        <v>64</v>
      </c>
      <c r="AP6" s="7">
        <v>278</v>
      </c>
      <c r="AQ6" s="6"/>
    </row>
    <row r="7" spans="1:59" s="21" customFormat="1" ht="17.25" customHeight="1">
      <c r="A7" s="19" t="s">
        <v>42</v>
      </c>
      <c r="B7" s="16">
        <f>B6/127</f>
        <v>1.078740157480315</v>
      </c>
      <c r="C7" s="16">
        <f>C6/233</f>
        <v>2.1931330472103006</v>
      </c>
      <c r="D7" s="16">
        <f>D6/49</f>
        <v>0.22448979591836735</v>
      </c>
      <c r="E7" s="16">
        <f>E6/316</f>
        <v>0.33544303797468356</v>
      </c>
      <c r="F7" s="24">
        <f>F6/377</f>
        <v>6.5755968169761276</v>
      </c>
      <c r="G7" s="16">
        <f>G6/418</f>
        <v>2.9904306220095696</v>
      </c>
      <c r="H7" s="16">
        <f>H6/869</f>
        <v>0.28768699654775604</v>
      </c>
      <c r="I7" s="16">
        <f>I6/160</f>
        <v>0.69374999999999998</v>
      </c>
      <c r="J7" s="16">
        <f>J6/760</f>
        <v>0.15526315789473685</v>
      </c>
      <c r="K7" s="16">
        <f>K6/52</f>
        <v>0</v>
      </c>
      <c r="L7" s="16">
        <f>L6/274</f>
        <v>2.5547445255474453E-2</v>
      </c>
      <c r="M7" s="16">
        <f>M6/155</f>
        <v>0.8193548387096774</v>
      </c>
      <c r="N7" s="16">
        <f>N6/117</f>
        <v>1.3675213675213675</v>
      </c>
      <c r="O7" s="24">
        <f>O6/678</f>
        <v>16.923303834808259</v>
      </c>
      <c r="P7" s="16">
        <f>P6/429</f>
        <v>3.8181818181818183</v>
      </c>
      <c r="Q7" s="16">
        <f>Q6/644</f>
        <v>3.0108695652173911</v>
      </c>
      <c r="R7" s="16">
        <f>R6/153</f>
        <v>0.16339869281045752</v>
      </c>
      <c r="S7" s="16">
        <f>S6/39</f>
        <v>0</v>
      </c>
      <c r="T7" s="16">
        <f>T6/166</f>
        <v>1.2108433734939759</v>
      </c>
      <c r="U7" s="16">
        <f>U6/94</f>
        <v>0</v>
      </c>
      <c r="V7" s="16">
        <f>V6/302</f>
        <v>0.23509933774834438</v>
      </c>
      <c r="W7" s="16">
        <f>W6/461</f>
        <v>1.8069414316702821</v>
      </c>
      <c r="X7" s="16">
        <f>X6/408</f>
        <v>0</v>
      </c>
      <c r="Y7" s="16">
        <f>Y6/415</f>
        <v>1.6867469879518073</v>
      </c>
      <c r="Z7" s="16">
        <f>Z6/257</f>
        <v>1.6848249027237354</v>
      </c>
      <c r="AA7" s="16">
        <f>AA6/55</f>
        <v>0.47272727272727272</v>
      </c>
      <c r="AB7" s="16">
        <f>AB6/503</f>
        <v>2.6500994035785288</v>
      </c>
      <c r="AC7" s="16">
        <f>AC6/796</f>
        <v>3.2424623115577891</v>
      </c>
      <c r="AD7" s="16">
        <f>AD6/128</f>
        <v>0</v>
      </c>
      <c r="AE7" s="16">
        <f>AE6/95</f>
        <v>0.23157894736842105</v>
      </c>
      <c r="AF7" s="24">
        <f>AF6/739</f>
        <v>4.3870094722598107</v>
      </c>
      <c r="AG7" s="24">
        <f>AG6/877</f>
        <v>12.344355758266818</v>
      </c>
      <c r="AH7" s="16">
        <f>AH6/892</f>
        <v>3.1984304932735426</v>
      </c>
      <c r="AI7" s="16">
        <f>AI6/826</f>
        <v>2.0302663438256658</v>
      </c>
      <c r="AJ7" s="16">
        <f>AJ6/397</f>
        <v>0.41309823677581864</v>
      </c>
      <c r="AK7" s="16">
        <f>AK6/485</f>
        <v>0.5072164948453608</v>
      </c>
      <c r="AL7" s="24">
        <f>AL6/616</f>
        <v>4.0275974025974026</v>
      </c>
      <c r="AM7" s="16">
        <f>AM6/220</f>
        <v>2.1136363636363638</v>
      </c>
      <c r="AN7" s="16">
        <f>AN6/499</f>
        <v>0.4849699398797595</v>
      </c>
      <c r="AO7" s="16">
        <f>AO6/145</f>
        <v>0.44137931034482758</v>
      </c>
      <c r="AP7" s="16">
        <f>AP6/121</f>
        <v>2.2975206611570247</v>
      </c>
      <c r="AQ7" s="20"/>
    </row>
    <row r="8" spans="1:59" s="2" customFormat="1" ht="17.25" customHeight="1">
      <c r="A8" s="7" t="s">
        <v>43</v>
      </c>
      <c r="B8" s="7">
        <v>53</v>
      </c>
      <c r="C8" s="7">
        <v>92</v>
      </c>
      <c r="D8" s="7">
        <v>0</v>
      </c>
      <c r="E8" s="7">
        <v>65</v>
      </c>
      <c r="F8" s="7">
        <v>137</v>
      </c>
      <c r="G8" s="7">
        <v>185</v>
      </c>
      <c r="H8" s="7">
        <v>188</v>
      </c>
      <c r="I8" s="7">
        <v>0</v>
      </c>
      <c r="J8" s="7">
        <v>7</v>
      </c>
      <c r="K8" s="7">
        <v>30</v>
      </c>
      <c r="L8" s="7">
        <v>20</v>
      </c>
      <c r="M8" s="7">
        <v>38</v>
      </c>
      <c r="N8" s="7">
        <v>144</v>
      </c>
      <c r="O8" s="7">
        <v>143</v>
      </c>
      <c r="P8" s="7">
        <v>353</v>
      </c>
      <c r="Q8" s="7">
        <v>318</v>
      </c>
      <c r="R8" s="7">
        <v>131</v>
      </c>
      <c r="S8" s="7">
        <v>1</v>
      </c>
      <c r="T8" s="7">
        <v>182</v>
      </c>
      <c r="U8" s="7">
        <v>0</v>
      </c>
      <c r="V8" s="7">
        <v>157</v>
      </c>
      <c r="W8" s="7">
        <v>96</v>
      </c>
      <c r="X8" s="7">
        <v>0</v>
      </c>
      <c r="Y8" s="15">
        <v>937</v>
      </c>
      <c r="Z8" s="7">
        <v>155</v>
      </c>
      <c r="AA8" s="7">
        <v>126</v>
      </c>
      <c r="AB8" s="15">
        <v>1435</v>
      </c>
      <c r="AC8" s="15">
        <v>1389</v>
      </c>
      <c r="AD8" s="7">
        <v>0</v>
      </c>
      <c r="AE8" s="7">
        <v>0</v>
      </c>
      <c r="AF8" s="15">
        <v>3185</v>
      </c>
      <c r="AG8" s="7">
        <v>316</v>
      </c>
      <c r="AH8" s="7">
        <v>56</v>
      </c>
      <c r="AI8" s="19">
        <v>494</v>
      </c>
      <c r="AJ8" s="7">
        <v>86</v>
      </c>
      <c r="AK8" s="7">
        <v>390</v>
      </c>
      <c r="AL8" s="15">
        <v>1984</v>
      </c>
      <c r="AM8" s="7">
        <v>155</v>
      </c>
      <c r="AN8" s="7">
        <v>505</v>
      </c>
      <c r="AO8" s="7">
        <v>128</v>
      </c>
      <c r="AP8" s="7">
        <v>155</v>
      </c>
      <c r="AQ8" s="6"/>
    </row>
    <row r="9" spans="1:59" s="2" customFormat="1" ht="17.25" customHeight="1">
      <c r="A9" s="7" t="s">
        <v>44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0</v>
      </c>
      <c r="Q9" s="8">
        <v>0</v>
      </c>
      <c r="R9" s="8">
        <v>0</v>
      </c>
      <c r="S9" s="13">
        <v>0</v>
      </c>
      <c r="T9" s="17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6"/>
    </row>
    <row r="10" spans="1:59" s="2" customFormat="1" ht="17.25" customHeight="1">
      <c r="A10" s="7" t="s">
        <v>45</v>
      </c>
      <c r="B10" s="8">
        <v>0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2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13">
        <v>0</v>
      </c>
      <c r="T10" s="17">
        <v>0</v>
      </c>
      <c r="U10" s="9">
        <v>0</v>
      </c>
      <c r="V10" s="9">
        <v>0</v>
      </c>
      <c r="W10" s="9">
        <v>1</v>
      </c>
      <c r="X10" s="9">
        <v>0</v>
      </c>
      <c r="Y10" s="9">
        <v>0</v>
      </c>
      <c r="Z10" s="9">
        <v>0</v>
      </c>
      <c r="AA10" s="9">
        <v>0</v>
      </c>
      <c r="AB10" s="9">
        <v>2</v>
      </c>
      <c r="AC10" s="9">
        <v>1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2</v>
      </c>
      <c r="AP10" s="9">
        <v>0</v>
      </c>
      <c r="AQ10" s="6"/>
    </row>
    <row r="11" spans="1:59" s="2" customFormat="1" ht="17.25" customHeight="1">
      <c r="A11" s="7" t="s">
        <v>46</v>
      </c>
      <c r="B11" s="8">
        <v>8383</v>
      </c>
      <c r="C11" s="8">
        <v>7212</v>
      </c>
      <c r="D11" s="8">
        <v>764</v>
      </c>
      <c r="E11" s="8">
        <v>12828</v>
      </c>
      <c r="F11" s="8">
        <v>23922</v>
      </c>
      <c r="G11" s="8">
        <v>26183</v>
      </c>
      <c r="H11" s="8">
        <v>34085</v>
      </c>
      <c r="I11" s="8">
        <v>6632</v>
      </c>
      <c r="J11" s="8">
        <v>13</v>
      </c>
      <c r="K11" s="8">
        <v>5119</v>
      </c>
      <c r="L11" s="8">
        <v>0</v>
      </c>
      <c r="M11" s="8">
        <v>10563</v>
      </c>
      <c r="N11" s="8">
        <v>10069</v>
      </c>
      <c r="O11" s="8">
        <v>31695</v>
      </c>
      <c r="P11" s="8">
        <v>22646</v>
      </c>
      <c r="Q11" s="8">
        <v>27916</v>
      </c>
      <c r="R11" s="8">
        <v>6418</v>
      </c>
      <c r="S11" s="13">
        <v>0</v>
      </c>
      <c r="T11" s="17">
        <v>8605</v>
      </c>
      <c r="U11" s="9">
        <v>0</v>
      </c>
      <c r="V11" s="9">
        <v>17557</v>
      </c>
      <c r="W11" s="9">
        <v>29882</v>
      </c>
      <c r="X11" s="9">
        <v>0</v>
      </c>
      <c r="Y11" s="9">
        <v>24493</v>
      </c>
      <c r="Z11" s="9">
        <v>15526</v>
      </c>
      <c r="AA11" s="9">
        <v>3210</v>
      </c>
      <c r="AB11" s="9">
        <v>27057</v>
      </c>
      <c r="AC11" s="9">
        <v>41161</v>
      </c>
      <c r="AD11" s="9">
        <v>0</v>
      </c>
      <c r="AE11" s="9">
        <v>10435</v>
      </c>
      <c r="AF11" s="9">
        <v>31318</v>
      </c>
      <c r="AG11" s="9">
        <v>55823</v>
      </c>
      <c r="AH11" s="9">
        <v>36231</v>
      </c>
      <c r="AI11" s="9">
        <v>48239</v>
      </c>
      <c r="AJ11" s="9">
        <v>9975</v>
      </c>
      <c r="AK11" s="9">
        <v>25249</v>
      </c>
      <c r="AL11" s="9">
        <v>31128</v>
      </c>
      <c r="AM11" s="9">
        <v>12147</v>
      </c>
      <c r="AN11" s="9">
        <v>34559</v>
      </c>
      <c r="AO11" s="9">
        <v>10649</v>
      </c>
      <c r="AP11" s="9">
        <v>7571</v>
      </c>
      <c r="AQ11" s="6"/>
    </row>
    <row r="12" spans="1:59" s="2" customFormat="1" ht="17.25" customHeight="1">
      <c r="A12" s="7" t="s">
        <v>47</v>
      </c>
      <c r="B12" s="8">
        <v>724</v>
      </c>
      <c r="C12" s="8">
        <v>418</v>
      </c>
      <c r="D12" s="8">
        <v>0</v>
      </c>
      <c r="E12" s="8">
        <v>1351</v>
      </c>
      <c r="F12" s="8">
        <v>1769</v>
      </c>
      <c r="G12" s="8">
        <v>1277</v>
      </c>
      <c r="H12" s="8">
        <v>485</v>
      </c>
      <c r="I12" s="8">
        <v>50</v>
      </c>
      <c r="J12" s="8">
        <v>0</v>
      </c>
      <c r="K12" s="8">
        <v>799</v>
      </c>
      <c r="L12" s="8">
        <v>0</v>
      </c>
      <c r="M12" s="8">
        <v>455</v>
      </c>
      <c r="N12" s="8">
        <v>941</v>
      </c>
      <c r="O12" s="8">
        <v>2246</v>
      </c>
      <c r="P12" s="8">
        <v>266</v>
      </c>
      <c r="Q12" s="8">
        <v>1090</v>
      </c>
      <c r="R12" s="8">
        <v>600</v>
      </c>
      <c r="S12" s="13">
        <v>0</v>
      </c>
      <c r="T12" s="17">
        <v>964</v>
      </c>
      <c r="U12" s="9">
        <v>0</v>
      </c>
      <c r="V12" s="9">
        <v>2737</v>
      </c>
      <c r="W12" s="9">
        <v>2061</v>
      </c>
      <c r="X12" s="9">
        <v>0</v>
      </c>
      <c r="Y12" s="9">
        <v>1299</v>
      </c>
      <c r="Z12" s="9">
        <v>857</v>
      </c>
      <c r="AA12" s="9">
        <v>127</v>
      </c>
      <c r="AB12" s="9">
        <v>919</v>
      </c>
      <c r="AC12" s="9">
        <v>2161</v>
      </c>
      <c r="AD12" s="9">
        <v>0</v>
      </c>
      <c r="AE12" s="9">
        <v>787</v>
      </c>
      <c r="AF12" s="9">
        <v>973</v>
      </c>
      <c r="AG12" s="9">
        <v>4968</v>
      </c>
      <c r="AH12" s="9">
        <v>0</v>
      </c>
      <c r="AI12" s="9">
        <v>5314</v>
      </c>
      <c r="AJ12" s="9">
        <v>569</v>
      </c>
      <c r="AK12" s="9">
        <v>672</v>
      </c>
      <c r="AL12" s="9">
        <v>1582</v>
      </c>
      <c r="AM12" s="9">
        <v>653</v>
      </c>
      <c r="AN12" s="9">
        <v>1287</v>
      </c>
      <c r="AO12" s="9">
        <v>854</v>
      </c>
      <c r="AP12" s="9">
        <v>0</v>
      </c>
      <c r="AQ12" s="6"/>
    </row>
    <row r="13" spans="1:59" s="2" customFormat="1" ht="17.25" customHeight="1">
      <c r="A13" s="7" t="s">
        <v>48</v>
      </c>
      <c r="B13" s="8">
        <v>567</v>
      </c>
      <c r="C13" s="8">
        <v>357</v>
      </c>
      <c r="D13" s="8">
        <v>0</v>
      </c>
      <c r="E13" s="8">
        <v>1351</v>
      </c>
      <c r="F13" s="8">
        <v>1618</v>
      </c>
      <c r="G13" s="8">
        <v>1174</v>
      </c>
      <c r="H13" s="8">
        <v>298</v>
      </c>
      <c r="I13" s="8">
        <v>0</v>
      </c>
      <c r="J13" s="8">
        <v>0</v>
      </c>
      <c r="K13" s="8">
        <v>798</v>
      </c>
      <c r="L13" s="8">
        <v>0</v>
      </c>
      <c r="M13" s="8">
        <v>377</v>
      </c>
      <c r="N13" s="8">
        <v>941</v>
      </c>
      <c r="O13" s="8">
        <v>2012</v>
      </c>
      <c r="P13" s="8">
        <v>153</v>
      </c>
      <c r="Q13" s="8">
        <v>1022</v>
      </c>
      <c r="R13" s="8">
        <v>557</v>
      </c>
      <c r="S13" s="13">
        <v>0</v>
      </c>
      <c r="T13" s="17">
        <v>964</v>
      </c>
      <c r="U13" s="9">
        <v>0</v>
      </c>
      <c r="V13" s="9">
        <v>2737</v>
      </c>
      <c r="W13" s="9">
        <v>1806</v>
      </c>
      <c r="X13" s="9">
        <v>0</v>
      </c>
      <c r="Y13" s="9">
        <v>887</v>
      </c>
      <c r="Z13" s="9">
        <v>635</v>
      </c>
      <c r="AA13" s="9">
        <v>0</v>
      </c>
      <c r="AB13" s="9">
        <v>68</v>
      </c>
      <c r="AC13" s="9">
        <v>1641</v>
      </c>
      <c r="AD13" s="9">
        <v>0</v>
      </c>
      <c r="AE13" s="9">
        <v>787</v>
      </c>
      <c r="AF13" s="9">
        <v>467</v>
      </c>
      <c r="AG13" s="9">
        <v>3908</v>
      </c>
      <c r="AH13" s="9">
        <v>0</v>
      </c>
      <c r="AI13" s="9">
        <v>4487</v>
      </c>
      <c r="AJ13" s="9">
        <v>569</v>
      </c>
      <c r="AK13" s="9">
        <v>499</v>
      </c>
      <c r="AL13" s="9">
        <v>1491</v>
      </c>
      <c r="AM13" s="9">
        <v>150</v>
      </c>
      <c r="AN13" s="9">
        <v>918</v>
      </c>
      <c r="AO13" s="9">
        <v>769</v>
      </c>
      <c r="AP13" s="9">
        <v>0</v>
      </c>
      <c r="AQ13" s="6"/>
    </row>
    <row r="14" spans="1:59" s="2" customFormat="1" ht="17.25" customHeight="1">
      <c r="A14" s="7" t="s">
        <v>49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30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0</v>
      </c>
      <c r="Q14" s="8">
        <v>0</v>
      </c>
      <c r="R14" s="8">
        <v>0</v>
      </c>
      <c r="S14" s="13">
        <v>0</v>
      </c>
      <c r="T14" s="17">
        <v>364</v>
      </c>
      <c r="U14" s="9">
        <v>0</v>
      </c>
      <c r="V14" s="9">
        <v>0</v>
      </c>
      <c r="W14" s="9">
        <v>3</v>
      </c>
      <c r="X14" s="9">
        <v>0</v>
      </c>
      <c r="Y14" s="9">
        <v>14</v>
      </c>
      <c r="Z14" s="9">
        <v>23</v>
      </c>
      <c r="AA14" s="9">
        <v>53</v>
      </c>
      <c r="AB14" s="9">
        <v>9</v>
      </c>
      <c r="AC14" s="9">
        <v>20</v>
      </c>
      <c r="AD14" s="9">
        <v>0</v>
      </c>
      <c r="AE14" s="9">
        <v>0</v>
      </c>
      <c r="AF14" s="9">
        <v>0</v>
      </c>
      <c r="AG14" s="9">
        <v>99</v>
      </c>
      <c r="AH14" s="9">
        <v>0</v>
      </c>
      <c r="AI14" s="9">
        <v>0</v>
      </c>
      <c r="AJ14" s="9">
        <v>0</v>
      </c>
      <c r="AK14" s="9">
        <v>0</v>
      </c>
      <c r="AL14" s="9">
        <v>6</v>
      </c>
      <c r="AM14" s="9">
        <v>15</v>
      </c>
      <c r="AN14" s="9">
        <v>1</v>
      </c>
      <c r="AO14" s="9">
        <v>573</v>
      </c>
      <c r="AP14" s="9">
        <v>0</v>
      </c>
      <c r="AQ14" s="6"/>
    </row>
    <row r="15" spans="1:59" s="2" customFormat="1" ht="17.25" customHeight="1">
      <c r="A15" s="7" t="s">
        <v>50</v>
      </c>
      <c r="B15" s="8">
        <v>1</v>
      </c>
      <c r="C15" s="8">
        <v>19</v>
      </c>
      <c r="D15" s="8">
        <v>1</v>
      </c>
      <c r="E15" s="8">
        <v>3</v>
      </c>
      <c r="F15" s="8">
        <v>24</v>
      </c>
      <c r="G15" s="8">
        <v>4</v>
      </c>
      <c r="H15" s="8">
        <v>21</v>
      </c>
      <c r="I15" s="8">
        <v>1</v>
      </c>
      <c r="J15" s="8">
        <v>1</v>
      </c>
      <c r="K15" s="8">
        <v>2</v>
      </c>
      <c r="L15" s="8">
        <v>0</v>
      </c>
      <c r="M15" s="8">
        <v>20</v>
      </c>
      <c r="N15" s="8">
        <v>12</v>
      </c>
      <c r="O15" s="8">
        <v>4</v>
      </c>
      <c r="P15" s="8">
        <v>30</v>
      </c>
      <c r="Q15" s="8">
        <v>25</v>
      </c>
      <c r="R15" s="8">
        <v>2</v>
      </c>
      <c r="S15" s="13">
        <v>0</v>
      </c>
      <c r="T15" s="17">
        <v>3</v>
      </c>
      <c r="U15" s="9">
        <v>0</v>
      </c>
      <c r="V15" s="9">
        <v>5</v>
      </c>
      <c r="W15" s="9">
        <v>28</v>
      </c>
      <c r="X15" s="9">
        <v>0</v>
      </c>
      <c r="Y15" s="9">
        <v>10</v>
      </c>
      <c r="Z15" s="9">
        <v>13</v>
      </c>
      <c r="AA15" s="9">
        <v>3</v>
      </c>
      <c r="AB15" s="9">
        <v>48</v>
      </c>
      <c r="AC15" s="9">
        <v>78</v>
      </c>
      <c r="AD15" s="9">
        <v>0</v>
      </c>
      <c r="AE15" s="9">
        <v>14</v>
      </c>
      <c r="AF15" s="9">
        <v>133</v>
      </c>
      <c r="AG15" s="9">
        <v>45</v>
      </c>
      <c r="AH15" s="9">
        <v>53</v>
      </c>
      <c r="AI15" s="9">
        <v>70</v>
      </c>
      <c r="AJ15" s="9">
        <v>0</v>
      </c>
      <c r="AK15" s="9">
        <v>26</v>
      </c>
      <c r="AL15" s="9">
        <v>59</v>
      </c>
      <c r="AM15" s="9">
        <v>9</v>
      </c>
      <c r="AN15" s="9">
        <v>23</v>
      </c>
      <c r="AO15" s="9">
        <v>3</v>
      </c>
      <c r="AP15" s="9">
        <v>3</v>
      </c>
      <c r="AQ15" s="6"/>
    </row>
    <row r="16" spans="1:59" s="2" customFormat="1" ht="17.25" customHeight="1">
      <c r="A16" s="7" t="s">
        <v>51</v>
      </c>
      <c r="B16" s="8">
        <v>0</v>
      </c>
      <c r="C16" s="8">
        <v>5</v>
      </c>
      <c r="D16" s="8">
        <v>0</v>
      </c>
      <c r="E16" s="8">
        <v>3</v>
      </c>
      <c r="F16" s="8">
        <v>1</v>
      </c>
      <c r="G16" s="8">
        <v>0</v>
      </c>
      <c r="H16" s="8">
        <v>4</v>
      </c>
      <c r="I16" s="8">
        <v>38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4</v>
      </c>
      <c r="P16" s="8">
        <v>5</v>
      </c>
      <c r="Q16" s="8">
        <v>4</v>
      </c>
      <c r="R16" s="8">
        <v>0</v>
      </c>
      <c r="S16" s="13">
        <v>0</v>
      </c>
      <c r="T16" s="17">
        <v>1</v>
      </c>
      <c r="U16" s="9">
        <v>0</v>
      </c>
      <c r="V16" s="9">
        <v>55</v>
      </c>
      <c r="W16" s="9">
        <v>4</v>
      </c>
      <c r="X16" s="9">
        <v>0</v>
      </c>
      <c r="Y16" s="9">
        <v>2</v>
      </c>
      <c r="Z16" s="9">
        <v>0</v>
      </c>
      <c r="AA16" s="9">
        <v>0</v>
      </c>
      <c r="AB16" s="9">
        <v>53</v>
      </c>
      <c r="AC16" s="9">
        <v>3</v>
      </c>
      <c r="AD16" s="9">
        <v>0</v>
      </c>
      <c r="AE16" s="9">
        <v>22</v>
      </c>
      <c r="AF16" s="9">
        <v>6</v>
      </c>
      <c r="AG16" s="9">
        <v>4</v>
      </c>
      <c r="AH16" s="9">
        <v>8</v>
      </c>
      <c r="AI16" s="9">
        <v>200</v>
      </c>
      <c r="AJ16" s="9">
        <v>120</v>
      </c>
      <c r="AK16" s="9">
        <v>18</v>
      </c>
      <c r="AL16" s="9">
        <v>4</v>
      </c>
      <c r="AM16" s="9">
        <v>0</v>
      </c>
      <c r="AN16" s="9">
        <v>88</v>
      </c>
      <c r="AO16" s="9">
        <v>0</v>
      </c>
      <c r="AP16" s="9">
        <v>0</v>
      </c>
      <c r="AQ16" s="6"/>
    </row>
    <row r="17" spans="1:43" s="2" customFormat="1" ht="17.25" customHeight="1">
      <c r="A17" s="7" t="s">
        <v>52</v>
      </c>
      <c r="B17" s="8">
        <v>7</v>
      </c>
      <c r="C17" s="8">
        <v>30</v>
      </c>
      <c r="D17" s="8">
        <v>6</v>
      </c>
      <c r="E17" s="8">
        <v>6</v>
      </c>
      <c r="F17" s="8">
        <v>35</v>
      </c>
      <c r="G17" s="8">
        <v>18</v>
      </c>
      <c r="H17" s="8">
        <v>37</v>
      </c>
      <c r="I17" s="8">
        <v>18</v>
      </c>
      <c r="J17" s="8">
        <v>2</v>
      </c>
      <c r="K17" s="8">
        <v>12</v>
      </c>
      <c r="L17" s="8">
        <v>6</v>
      </c>
      <c r="M17" s="8">
        <v>7</v>
      </c>
      <c r="N17" s="8">
        <v>12</v>
      </c>
      <c r="O17" s="8">
        <v>73</v>
      </c>
      <c r="P17" s="8">
        <v>21</v>
      </c>
      <c r="Q17" s="8">
        <v>17</v>
      </c>
      <c r="R17" s="8">
        <v>7</v>
      </c>
      <c r="S17" s="13">
        <v>0</v>
      </c>
      <c r="T17" s="17">
        <v>6</v>
      </c>
      <c r="U17" s="9">
        <v>6</v>
      </c>
      <c r="V17" s="9">
        <v>6</v>
      </c>
      <c r="W17" s="9">
        <v>34</v>
      </c>
      <c r="X17" s="9">
        <v>7</v>
      </c>
      <c r="Y17" s="9">
        <v>14</v>
      </c>
      <c r="Z17" s="9">
        <v>25</v>
      </c>
      <c r="AA17" s="9">
        <v>6</v>
      </c>
      <c r="AB17" s="9">
        <v>32</v>
      </c>
      <c r="AC17" s="9">
        <v>56</v>
      </c>
      <c r="AD17" s="9">
        <v>7</v>
      </c>
      <c r="AE17" s="9">
        <v>9</v>
      </c>
      <c r="AF17" s="9">
        <v>28</v>
      </c>
      <c r="AG17" s="9">
        <v>109</v>
      </c>
      <c r="AH17" s="9">
        <v>21</v>
      </c>
      <c r="AI17" s="9">
        <v>14</v>
      </c>
      <c r="AJ17" s="9">
        <v>7</v>
      </c>
      <c r="AK17" s="9">
        <v>10</v>
      </c>
      <c r="AL17" s="9">
        <v>8</v>
      </c>
      <c r="AM17" s="9">
        <v>19</v>
      </c>
      <c r="AN17" s="9">
        <v>9</v>
      </c>
      <c r="AO17" s="9">
        <v>13</v>
      </c>
      <c r="AP17" s="9">
        <v>13</v>
      </c>
      <c r="AQ17" s="6"/>
    </row>
    <row r="18" spans="1:43" s="2" customFormat="1" ht="17.25" customHeight="1">
      <c r="A18" s="7" t="s">
        <v>53</v>
      </c>
      <c r="B18" s="8">
        <v>0</v>
      </c>
      <c r="C18" s="8">
        <v>17</v>
      </c>
      <c r="D18" s="8">
        <v>0</v>
      </c>
      <c r="E18" s="8">
        <v>0</v>
      </c>
      <c r="F18" s="8">
        <v>0</v>
      </c>
      <c r="G18" s="8">
        <v>3</v>
      </c>
      <c r="H18" s="8">
        <v>16</v>
      </c>
      <c r="I18" s="8">
        <v>5</v>
      </c>
      <c r="J18" s="8">
        <v>3</v>
      </c>
      <c r="K18" s="8">
        <v>2</v>
      </c>
      <c r="L18" s="8">
        <v>0</v>
      </c>
      <c r="M18" s="8">
        <v>0</v>
      </c>
      <c r="N18" s="8">
        <v>0</v>
      </c>
      <c r="O18" s="8">
        <v>14</v>
      </c>
      <c r="P18" s="8">
        <v>62</v>
      </c>
      <c r="Q18" s="8">
        <v>2</v>
      </c>
      <c r="R18" s="8">
        <v>1</v>
      </c>
      <c r="S18" s="13">
        <v>0</v>
      </c>
      <c r="T18" s="17">
        <v>0</v>
      </c>
      <c r="U18" s="9">
        <v>0</v>
      </c>
      <c r="V18" s="9">
        <v>0</v>
      </c>
      <c r="W18" s="9">
        <v>3</v>
      </c>
      <c r="X18" s="9">
        <v>1</v>
      </c>
      <c r="Y18" s="9">
        <v>2</v>
      </c>
      <c r="Z18" s="9">
        <v>1</v>
      </c>
      <c r="AA18" s="9">
        <v>0</v>
      </c>
      <c r="AB18" s="9">
        <v>5</v>
      </c>
      <c r="AC18" s="9">
        <v>5</v>
      </c>
      <c r="AD18" s="9">
        <v>0</v>
      </c>
      <c r="AE18" s="9">
        <v>0</v>
      </c>
      <c r="AF18" s="9">
        <v>1</v>
      </c>
      <c r="AG18" s="9">
        <v>2</v>
      </c>
      <c r="AH18" s="9">
        <v>0</v>
      </c>
      <c r="AI18" s="9">
        <v>1</v>
      </c>
      <c r="AJ18" s="9">
        <v>0</v>
      </c>
      <c r="AK18" s="9">
        <v>1</v>
      </c>
      <c r="AL18" s="9">
        <v>0</v>
      </c>
      <c r="AM18" s="9">
        <v>1</v>
      </c>
      <c r="AN18" s="9">
        <v>1</v>
      </c>
      <c r="AO18" s="9">
        <v>2</v>
      </c>
      <c r="AP18" s="9">
        <v>0</v>
      </c>
      <c r="AQ18" s="6"/>
    </row>
    <row r="19" spans="1:43" s="2" customFormat="1" ht="17.25" customHeight="1">
      <c r="A19" s="7" t="s">
        <v>54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8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2</v>
      </c>
      <c r="P19" s="8">
        <v>0</v>
      </c>
      <c r="Q19" s="8">
        <v>1</v>
      </c>
      <c r="R19" s="8">
        <v>0</v>
      </c>
      <c r="S19" s="13">
        <v>0</v>
      </c>
      <c r="T19" s="17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3</v>
      </c>
      <c r="AA19" s="9">
        <v>0</v>
      </c>
      <c r="AB19" s="9">
        <v>1</v>
      </c>
      <c r="AC19" s="9">
        <v>0</v>
      </c>
      <c r="AD19" s="9">
        <v>0</v>
      </c>
      <c r="AE19" s="9">
        <v>2</v>
      </c>
      <c r="AF19" s="9">
        <v>2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6"/>
    </row>
    <row r="20" spans="1:43" s="2" customFormat="1" ht="17.25" customHeight="1">
      <c r="A20" s="7" t="s">
        <v>55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13">
        <v>0</v>
      </c>
      <c r="T20" s="17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14</v>
      </c>
      <c r="AP20" s="9">
        <v>0</v>
      </c>
      <c r="AQ20" s="6"/>
    </row>
    <row r="21" spans="1:43" s="2" customFormat="1" ht="17.25" customHeight="1">
      <c r="A21" s="7" t="s">
        <v>56</v>
      </c>
      <c r="B21" s="8">
        <v>17</v>
      </c>
      <c r="C21" s="8">
        <v>68</v>
      </c>
      <c r="D21" s="8">
        <v>14</v>
      </c>
      <c r="E21" s="8">
        <v>14</v>
      </c>
      <c r="F21" s="8">
        <v>108</v>
      </c>
      <c r="G21" s="8">
        <v>58</v>
      </c>
      <c r="H21" s="8">
        <v>69</v>
      </c>
      <c r="I21" s="8">
        <v>20</v>
      </c>
      <c r="J21" s="8">
        <v>71</v>
      </c>
      <c r="K21" s="8">
        <v>15</v>
      </c>
      <c r="L21" s="8">
        <v>14</v>
      </c>
      <c r="M21" s="8">
        <v>14</v>
      </c>
      <c r="N21" s="8">
        <v>15</v>
      </c>
      <c r="O21" s="8">
        <v>513</v>
      </c>
      <c r="P21" s="8">
        <v>178</v>
      </c>
      <c r="Q21" s="8">
        <v>49</v>
      </c>
      <c r="R21" s="8">
        <v>17</v>
      </c>
      <c r="S21" s="13">
        <v>69</v>
      </c>
      <c r="T21" s="17">
        <v>16</v>
      </c>
      <c r="U21" s="9">
        <v>14</v>
      </c>
      <c r="V21" s="9">
        <v>14</v>
      </c>
      <c r="W21" s="9">
        <v>18</v>
      </c>
      <c r="X21" s="9">
        <v>23</v>
      </c>
      <c r="Y21" s="9">
        <v>20</v>
      </c>
      <c r="Z21" s="9">
        <v>19</v>
      </c>
      <c r="AA21" s="9">
        <v>14</v>
      </c>
      <c r="AB21" s="9">
        <v>167</v>
      </c>
      <c r="AC21" s="9">
        <v>118</v>
      </c>
      <c r="AD21" s="9">
        <v>14</v>
      </c>
      <c r="AE21" s="9">
        <v>14</v>
      </c>
      <c r="AF21" s="9">
        <v>145</v>
      </c>
      <c r="AG21" s="9">
        <v>566</v>
      </c>
      <c r="AH21" s="9">
        <v>139</v>
      </c>
      <c r="AI21" s="9">
        <v>33</v>
      </c>
      <c r="AJ21" s="9">
        <v>15</v>
      </c>
      <c r="AK21" s="9">
        <v>27</v>
      </c>
      <c r="AL21" s="9">
        <v>204</v>
      </c>
      <c r="AM21" s="9">
        <v>33</v>
      </c>
      <c r="AN21" s="9">
        <v>15</v>
      </c>
      <c r="AO21" s="9">
        <v>80</v>
      </c>
      <c r="AP21" s="9">
        <v>13</v>
      </c>
      <c r="AQ21" s="6"/>
    </row>
    <row r="22" spans="1:43" ht="15">
      <c r="A22" s="3"/>
      <c r="B22" s="4"/>
      <c r="AL22" s="5"/>
      <c r="AN22" s="5"/>
    </row>
    <row r="23" spans="1:43" ht="106.5" customHeight="1">
      <c r="B23" s="27" t="s">
        <v>62</v>
      </c>
      <c r="C23" s="27"/>
      <c r="D23" s="29" t="s">
        <v>58</v>
      </c>
      <c r="E23" s="29"/>
      <c r="F23" s="29"/>
      <c r="G23" s="25" t="s">
        <v>63</v>
      </c>
      <c r="H23" s="25"/>
      <c r="I23" s="28" t="s">
        <v>59</v>
      </c>
      <c r="J23" s="28"/>
      <c r="K23" s="28"/>
      <c r="L23" s="28"/>
      <c r="M23" s="25" t="s">
        <v>61</v>
      </c>
      <c r="N23" s="25"/>
      <c r="O23" s="26" t="s">
        <v>60</v>
      </c>
      <c r="P23" s="26"/>
      <c r="AL23" s="5"/>
      <c r="AN23" s="5"/>
    </row>
    <row r="24" spans="1:43">
      <c r="D24" s="23"/>
      <c r="E24" s="23"/>
      <c r="F24" s="23"/>
    </row>
    <row r="25" spans="1:43">
      <c r="D25" s="23"/>
      <c r="E25" s="23"/>
      <c r="F25" s="23"/>
    </row>
    <row r="26" spans="1:43">
      <c r="D26" s="23"/>
      <c r="E26" s="23"/>
      <c r="F26" s="23"/>
    </row>
    <row r="27" spans="1:43">
      <c r="D27" s="23"/>
      <c r="E27" s="23"/>
      <c r="F27" s="23"/>
    </row>
  </sheetData>
  <sheetProtection selectLockedCells="1" selectUnlockedCells="1"/>
  <mergeCells count="6">
    <mergeCell ref="G23:H23"/>
    <mergeCell ref="M23:N23"/>
    <mergeCell ref="O23:P23"/>
    <mergeCell ref="B23:C23"/>
    <mergeCell ref="I23:L23"/>
    <mergeCell ref="D23:F23"/>
  </mergeCells>
  <phoneticPr fontId="25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октябрь_2015</vt:lpstr>
      <vt:lpstr>Диаграмма_сотрудники</vt:lpstr>
      <vt:lpstr>Диаграмма_ученики</vt:lpstr>
      <vt:lpstr>Диаграмма_родители</vt:lpstr>
      <vt:lpstr>октябрь_2015!Excel_BuiltIn__FilterDatabase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MELNIK _SM</cp:lastModifiedBy>
  <dcterms:created xsi:type="dcterms:W3CDTF">2013-12-01T07:28:34Z</dcterms:created>
  <dcterms:modified xsi:type="dcterms:W3CDTF">2015-11-18T07:41:33Z</dcterms:modified>
</cp:coreProperties>
</file>